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/>
  <bookViews>
    <workbookView xWindow="-105" yWindow="-105" windowWidth="19320" windowHeight="12120" activeTab="1"/>
  </bookViews>
  <sheets>
    <sheet name="Clorofilas y su estadística" sheetId="1" r:id="rId1"/>
    <sheet name="Proteinas, peso y Hue 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2" i="1" l="1"/>
  <c r="T54" i="1"/>
  <c r="X8" i="1"/>
  <c r="U8" i="1"/>
  <c r="U7" i="1"/>
  <c r="W20" i="1" l="1"/>
  <c r="W26" i="1"/>
  <c r="W34" i="1"/>
  <c r="W38" i="1"/>
  <c r="W44" i="1"/>
  <c r="W52" i="1"/>
  <c r="W56" i="1"/>
  <c r="W62" i="1"/>
  <c r="V50" i="1"/>
  <c r="V62" i="1"/>
  <c r="V56" i="1"/>
  <c r="V44" i="1"/>
  <c r="V38" i="1"/>
  <c r="V32" i="1"/>
  <c r="V26" i="1"/>
  <c r="V20" i="1"/>
  <c r="T64" i="1" l="1"/>
  <c r="T62" i="1"/>
  <c r="T60" i="1"/>
  <c r="T58" i="1"/>
  <c r="T56" i="1"/>
  <c r="T46" i="1"/>
  <c r="T44" i="1"/>
  <c r="T42" i="1"/>
  <c r="T40" i="1"/>
  <c r="T38" i="1"/>
  <c r="T36" i="1"/>
  <c r="T34" i="1"/>
  <c r="T28" i="1"/>
  <c r="T26" i="1"/>
  <c r="T22" i="1"/>
  <c r="T20" i="1"/>
  <c r="T7" i="1"/>
  <c r="R57" i="1"/>
  <c r="R58" i="1"/>
  <c r="R59" i="1"/>
  <c r="R60" i="1"/>
  <c r="R61" i="1"/>
  <c r="R56" i="1"/>
  <c r="R51" i="1"/>
  <c r="R52" i="1"/>
  <c r="R53" i="1"/>
  <c r="R54" i="1"/>
  <c r="R55" i="1"/>
  <c r="R50" i="1"/>
  <c r="R45" i="1"/>
  <c r="R46" i="1"/>
  <c r="R47" i="1"/>
  <c r="R48" i="1"/>
  <c r="R49" i="1"/>
  <c r="R44" i="1"/>
  <c r="R39" i="1"/>
  <c r="R40" i="1"/>
  <c r="R41" i="1"/>
  <c r="R42" i="1"/>
  <c r="R43" i="1"/>
  <c r="R38" i="1"/>
  <c r="R27" i="1"/>
  <c r="R28" i="1"/>
  <c r="R29" i="1"/>
  <c r="R30" i="1"/>
  <c r="R31" i="1"/>
  <c r="R26" i="1"/>
  <c r="R62" i="1"/>
  <c r="R63" i="1"/>
  <c r="R64" i="1"/>
  <c r="R65" i="1"/>
  <c r="R66" i="1"/>
  <c r="R67" i="1"/>
  <c r="R33" i="1"/>
  <c r="R34" i="1"/>
  <c r="R35" i="1"/>
  <c r="R36" i="1"/>
  <c r="R37" i="1"/>
  <c r="R32" i="1"/>
  <c r="R21" i="1"/>
  <c r="R22" i="1"/>
  <c r="R23" i="1"/>
  <c r="R24" i="1"/>
  <c r="R25" i="1"/>
  <c r="R20" i="1"/>
  <c r="H67" i="1" l="1"/>
  <c r="G67" i="1"/>
  <c r="K67" i="1" s="1"/>
  <c r="F67" i="1"/>
  <c r="H66" i="1"/>
  <c r="G66" i="1"/>
  <c r="K66" i="1" s="1"/>
  <c r="F66" i="1"/>
  <c r="J66" i="1" s="1"/>
  <c r="H65" i="1"/>
  <c r="G65" i="1"/>
  <c r="K65" i="1" s="1"/>
  <c r="F65" i="1"/>
  <c r="J65" i="1" s="1"/>
  <c r="H64" i="1"/>
  <c r="G64" i="1"/>
  <c r="K64" i="1" s="1"/>
  <c r="F64" i="1"/>
  <c r="I64" i="1" s="1"/>
  <c r="M64" i="1" s="1"/>
  <c r="H63" i="1"/>
  <c r="G63" i="1"/>
  <c r="K63" i="1" s="1"/>
  <c r="F63" i="1"/>
  <c r="I63" i="1" s="1"/>
  <c r="M63" i="1" s="1"/>
  <c r="H62" i="1"/>
  <c r="G62" i="1"/>
  <c r="K62" i="1" s="1"/>
  <c r="F62" i="1"/>
  <c r="J62" i="1" s="1"/>
  <c r="L62" i="1" s="1"/>
  <c r="N62" i="1" s="1"/>
  <c r="H61" i="1"/>
  <c r="G61" i="1"/>
  <c r="F61" i="1"/>
  <c r="J61" i="1" s="1"/>
  <c r="H60" i="1"/>
  <c r="G60" i="1"/>
  <c r="K60" i="1" s="1"/>
  <c r="F60" i="1"/>
  <c r="H59" i="1"/>
  <c r="G59" i="1"/>
  <c r="K59" i="1" s="1"/>
  <c r="F59" i="1"/>
  <c r="I59" i="1" s="1"/>
  <c r="M59" i="1" s="1"/>
  <c r="H58" i="1"/>
  <c r="G58" i="1"/>
  <c r="K58" i="1" s="1"/>
  <c r="F58" i="1"/>
  <c r="I58" i="1" s="1"/>
  <c r="M58" i="1" s="1"/>
  <c r="H57" i="1"/>
  <c r="G57" i="1"/>
  <c r="K57" i="1" s="1"/>
  <c r="F57" i="1"/>
  <c r="I57" i="1" s="1"/>
  <c r="M57" i="1" s="1"/>
  <c r="H56" i="1"/>
  <c r="G56" i="1"/>
  <c r="K56" i="1" s="1"/>
  <c r="F56" i="1"/>
  <c r="J56" i="1" s="1"/>
  <c r="H55" i="1"/>
  <c r="G55" i="1"/>
  <c r="K55" i="1" s="1"/>
  <c r="F55" i="1"/>
  <c r="J55" i="1" s="1"/>
  <c r="P54" i="1"/>
  <c r="K54" i="1"/>
  <c r="J54" i="1"/>
  <c r="H54" i="1"/>
  <c r="G54" i="1"/>
  <c r="F54" i="1"/>
  <c r="I54" i="1" s="1"/>
  <c r="M54" i="1" s="1"/>
  <c r="H53" i="1"/>
  <c r="G53" i="1"/>
  <c r="I53" i="1" s="1"/>
  <c r="M53" i="1" s="1"/>
  <c r="F53" i="1"/>
  <c r="J53" i="1" s="1"/>
  <c r="H52" i="1"/>
  <c r="G52" i="1"/>
  <c r="P52" i="1" s="1"/>
  <c r="F52" i="1"/>
  <c r="J52" i="1" s="1"/>
  <c r="H51" i="1"/>
  <c r="G51" i="1"/>
  <c r="P51" i="1" s="1"/>
  <c r="F51" i="1"/>
  <c r="I51" i="1" s="1"/>
  <c r="M51" i="1" s="1"/>
  <c r="P50" i="1"/>
  <c r="K50" i="1"/>
  <c r="H50" i="1"/>
  <c r="G50" i="1"/>
  <c r="F50" i="1"/>
  <c r="H49" i="1"/>
  <c r="G49" i="1"/>
  <c r="K49" i="1" s="1"/>
  <c r="F49" i="1"/>
  <c r="J48" i="1"/>
  <c r="H48" i="1"/>
  <c r="G48" i="1"/>
  <c r="K48" i="1" s="1"/>
  <c r="F48" i="1"/>
  <c r="H47" i="1"/>
  <c r="G47" i="1"/>
  <c r="K47" i="1" s="1"/>
  <c r="F47" i="1"/>
  <c r="P47" i="1" s="1"/>
  <c r="H46" i="1"/>
  <c r="G46" i="1"/>
  <c r="K46" i="1" s="1"/>
  <c r="F46" i="1"/>
  <c r="J46" i="1" s="1"/>
  <c r="H45" i="1"/>
  <c r="G45" i="1"/>
  <c r="K45" i="1" s="1"/>
  <c r="F45" i="1"/>
  <c r="P45" i="1" s="1"/>
  <c r="H44" i="1"/>
  <c r="G44" i="1"/>
  <c r="K44" i="1" s="1"/>
  <c r="F44" i="1"/>
  <c r="P44" i="1" s="1"/>
  <c r="H43" i="1"/>
  <c r="G43" i="1"/>
  <c r="K43" i="1" s="1"/>
  <c r="F43" i="1"/>
  <c r="H42" i="1"/>
  <c r="G42" i="1"/>
  <c r="K42" i="1" s="1"/>
  <c r="F42" i="1"/>
  <c r="J42" i="1" s="1"/>
  <c r="H16" i="1"/>
  <c r="F16" i="1"/>
  <c r="J16" i="1" s="1"/>
  <c r="G16" i="1"/>
  <c r="K16" i="1" s="1"/>
  <c r="F35" i="1"/>
  <c r="J35" i="1" s="1"/>
  <c r="F34" i="1"/>
  <c r="J34" i="1"/>
  <c r="F4" i="1"/>
  <c r="J4" i="1"/>
  <c r="H34" i="1"/>
  <c r="H35" i="1"/>
  <c r="G4" i="1"/>
  <c r="K4" i="1" s="1"/>
  <c r="H4" i="1"/>
  <c r="F5" i="1"/>
  <c r="J5" i="1" s="1"/>
  <c r="G5" i="1"/>
  <c r="K5" i="1" s="1"/>
  <c r="H5" i="1"/>
  <c r="F6" i="1"/>
  <c r="G6" i="1"/>
  <c r="K6" i="1" s="1"/>
  <c r="H6" i="1"/>
  <c r="F7" i="1"/>
  <c r="G7" i="1"/>
  <c r="K7" i="1" s="1"/>
  <c r="H7" i="1"/>
  <c r="F8" i="1"/>
  <c r="G8" i="1"/>
  <c r="K8" i="1" s="1"/>
  <c r="H8" i="1"/>
  <c r="F9" i="1"/>
  <c r="J9" i="1" s="1"/>
  <c r="G9" i="1"/>
  <c r="K9" i="1" s="1"/>
  <c r="H9" i="1"/>
  <c r="F10" i="1"/>
  <c r="J10" i="1" s="1"/>
  <c r="G10" i="1"/>
  <c r="K10" i="1" s="1"/>
  <c r="H10" i="1"/>
  <c r="F11" i="1"/>
  <c r="J11" i="1" s="1"/>
  <c r="G11" i="1"/>
  <c r="K11" i="1" s="1"/>
  <c r="H11" i="1"/>
  <c r="F12" i="1"/>
  <c r="J12" i="1" s="1"/>
  <c r="G12" i="1"/>
  <c r="K12" i="1" s="1"/>
  <c r="H12" i="1"/>
  <c r="F13" i="1"/>
  <c r="G13" i="1"/>
  <c r="K13" i="1" s="1"/>
  <c r="H13" i="1"/>
  <c r="F14" i="1"/>
  <c r="G14" i="1"/>
  <c r="K14" i="1" s="1"/>
  <c r="H14" i="1"/>
  <c r="F15" i="1"/>
  <c r="J15" i="1" s="1"/>
  <c r="G15" i="1"/>
  <c r="K15" i="1" s="1"/>
  <c r="H15" i="1"/>
  <c r="F17" i="1"/>
  <c r="J17" i="1" s="1"/>
  <c r="G17" i="1"/>
  <c r="K17" i="1" s="1"/>
  <c r="H17" i="1"/>
  <c r="F18" i="1"/>
  <c r="J18" i="1" s="1"/>
  <c r="G18" i="1"/>
  <c r="K18" i="1" s="1"/>
  <c r="H18" i="1"/>
  <c r="F19" i="1"/>
  <c r="J19" i="1" s="1"/>
  <c r="G19" i="1"/>
  <c r="K19" i="1" s="1"/>
  <c r="H19" i="1"/>
  <c r="F20" i="1"/>
  <c r="J20" i="1" s="1"/>
  <c r="G20" i="1"/>
  <c r="K20" i="1" s="1"/>
  <c r="H20" i="1"/>
  <c r="F21" i="1"/>
  <c r="J21" i="1" s="1"/>
  <c r="G21" i="1"/>
  <c r="K21" i="1" s="1"/>
  <c r="H21" i="1"/>
  <c r="F22" i="1"/>
  <c r="G22" i="1"/>
  <c r="K22" i="1" s="1"/>
  <c r="H22" i="1"/>
  <c r="F23" i="1"/>
  <c r="J23" i="1" s="1"/>
  <c r="G23" i="1"/>
  <c r="K23" i="1" s="1"/>
  <c r="H23" i="1"/>
  <c r="F24" i="1"/>
  <c r="J24" i="1" s="1"/>
  <c r="G24" i="1"/>
  <c r="K24" i="1" s="1"/>
  <c r="H24" i="1"/>
  <c r="F25" i="1"/>
  <c r="J25" i="1" s="1"/>
  <c r="G25" i="1"/>
  <c r="K25" i="1" s="1"/>
  <c r="H25" i="1"/>
  <c r="F26" i="1"/>
  <c r="J26" i="1" s="1"/>
  <c r="G26" i="1"/>
  <c r="K26" i="1" s="1"/>
  <c r="H26" i="1"/>
  <c r="F27" i="1"/>
  <c r="J27" i="1" s="1"/>
  <c r="G27" i="1"/>
  <c r="K27" i="1" s="1"/>
  <c r="H27" i="1"/>
  <c r="F28" i="1"/>
  <c r="G28" i="1"/>
  <c r="H28" i="1"/>
  <c r="F29" i="1"/>
  <c r="G29" i="1"/>
  <c r="K29" i="1" s="1"/>
  <c r="H29" i="1"/>
  <c r="F30" i="1"/>
  <c r="J30" i="1" s="1"/>
  <c r="G30" i="1"/>
  <c r="K30" i="1" s="1"/>
  <c r="H30" i="1"/>
  <c r="F31" i="1"/>
  <c r="G31" i="1"/>
  <c r="K31" i="1" s="1"/>
  <c r="H31" i="1"/>
  <c r="F32" i="1"/>
  <c r="J32" i="1" s="1"/>
  <c r="G32" i="1"/>
  <c r="K32" i="1" s="1"/>
  <c r="H32" i="1"/>
  <c r="F33" i="1"/>
  <c r="G33" i="1"/>
  <c r="K33" i="1" s="1"/>
  <c r="H33" i="1"/>
  <c r="G34" i="1"/>
  <c r="K34" i="1" s="1"/>
  <c r="G35" i="1"/>
  <c r="K35" i="1" s="1"/>
  <c r="F36" i="1"/>
  <c r="J36" i="1" s="1"/>
  <c r="G36" i="1"/>
  <c r="K36" i="1" s="1"/>
  <c r="H36" i="1"/>
  <c r="F37" i="1"/>
  <c r="J37" i="1" s="1"/>
  <c r="G37" i="1"/>
  <c r="K37" i="1" s="1"/>
  <c r="H37" i="1"/>
  <c r="F38" i="1"/>
  <c r="J38" i="1" s="1"/>
  <c r="G38" i="1"/>
  <c r="K38" i="1" s="1"/>
  <c r="H38" i="1"/>
  <c r="F39" i="1"/>
  <c r="J39" i="1" s="1"/>
  <c r="G39" i="1"/>
  <c r="K39" i="1" s="1"/>
  <c r="H39" i="1"/>
  <c r="F40" i="1"/>
  <c r="G40" i="1"/>
  <c r="K40" i="1" s="1"/>
  <c r="H40" i="1"/>
  <c r="F41" i="1"/>
  <c r="G41" i="1"/>
  <c r="K41" i="1" s="1"/>
  <c r="H41" i="1"/>
  <c r="H3" i="1"/>
  <c r="H2" i="1"/>
  <c r="G3" i="1"/>
  <c r="K3" i="1" s="1"/>
  <c r="F3" i="1"/>
  <c r="G2" i="1"/>
  <c r="K2" i="1" s="1"/>
  <c r="F2" i="1"/>
  <c r="J2" i="1" s="1"/>
  <c r="L55" i="1" l="1"/>
  <c r="N55" i="1" s="1"/>
  <c r="I60" i="1"/>
  <c r="M60" i="1" s="1"/>
  <c r="J58" i="1"/>
  <c r="L58" i="1" s="1"/>
  <c r="N58" i="1" s="1"/>
  <c r="P58" i="1"/>
  <c r="J57" i="1"/>
  <c r="L57" i="1" s="1"/>
  <c r="N57" i="1" s="1"/>
  <c r="P67" i="1"/>
  <c r="I67" i="1"/>
  <c r="M67" i="1" s="1"/>
  <c r="J67" i="1"/>
  <c r="L67" i="1" s="1"/>
  <c r="N67" i="1" s="1"/>
  <c r="L66" i="1"/>
  <c r="N66" i="1" s="1"/>
  <c r="J64" i="1"/>
  <c r="L64" i="1" s="1"/>
  <c r="N64" i="1" s="1"/>
  <c r="P64" i="1"/>
  <c r="J63" i="1"/>
  <c r="L63" i="1" s="1"/>
  <c r="N63" i="1" s="1"/>
  <c r="O62" i="1" s="1"/>
  <c r="P61" i="1"/>
  <c r="I61" i="1"/>
  <c r="M61" i="1" s="1"/>
  <c r="J60" i="1"/>
  <c r="L60" i="1" s="1"/>
  <c r="N60" i="1" s="1"/>
  <c r="L54" i="1"/>
  <c r="N54" i="1" s="1"/>
  <c r="J51" i="1"/>
  <c r="I50" i="1"/>
  <c r="M50" i="1" s="1"/>
  <c r="J50" i="1"/>
  <c r="L50" i="1" s="1"/>
  <c r="N50" i="1" s="1"/>
  <c r="K53" i="1"/>
  <c r="L53" i="1" s="1"/>
  <c r="N53" i="1" s="1"/>
  <c r="P53" i="1"/>
  <c r="P49" i="1"/>
  <c r="I48" i="1"/>
  <c r="M48" i="1" s="1"/>
  <c r="L46" i="1"/>
  <c r="N46" i="1" s="1"/>
  <c r="J44" i="1"/>
  <c r="L44" i="1" s="1"/>
  <c r="N44" i="1" s="1"/>
  <c r="I44" i="1"/>
  <c r="M44" i="1" s="1"/>
  <c r="L48" i="1"/>
  <c r="N48" i="1" s="1"/>
  <c r="P48" i="1"/>
  <c r="I47" i="1"/>
  <c r="M47" i="1" s="1"/>
  <c r="J47" i="1"/>
  <c r="L47" i="1" s="1"/>
  <c r="N47" i="1" s="1"/>
  <c r="I45" i="1"/>
  <c r="M45" i="1" s="1"/>
  <c r="P43" i="1"/>
  <c r="I42" i="1"/>
  <c r="M42" i="1" s="1"/>
  <c r="I28" i="1"/>
  <c r="M28" i="1" s="1"/>
  <c r="K28" i="1"/>
  <c r="L56" i="1"/>
  <c r="N56" i="1" s="1"/>
  <c r="L65" i="1"/>
  <c r="N65" i="1" s="1"/>
  <c r="P65" i="1"/>
  <c r="P62" i="1"/>
  <c r="I62" i="1"/>
  <c r="M62" i="1" s="1"/>
  <c r="I65" i="1"/>
  <c r="M65" i="1" s="1"/>
  <c r="P63" i="1"/>
  <c r="P66" i="1"/>
  <c r="I66" i="1"/>
  <c r="M66" i="1" s="1"/>
  <c r="P59" i="1"/>
  <c r="P56" i="1"/>
  <c r="K61" i="1"/>
  <c r="L61" i="1" s="1"/>
  <c r="N61" i="1" s="1"/>
  <c r="I56" i="1"/>
  <c r="M56" i="1" s="1"/>
  <c r="P57" i="1"/>
  <c r="J59" i="1"/>
  <c r="L59" i="1" s="1"/>
  <c r="N59" i="1" s="1"/>
  <c r="P60" i="1"/>
  <c r="K51" i="1"/>
  <c r="I52" i="1"/>
  <c r="M52" i="1" s="1"/>
  <c r="I55" i="1"/>
  <c r="M55" i="1" s="1"/>
  <c r="P55" i="1"/>
  <c r="K52" i="1"/>
  <c r="L52" i="1" s="1"/>
  <c r="N52" i="1" s="1"/>
  <c r="J45" i="1"/>
  <c r="L45" i="1" s="1"/>
  <c r="N45" i="1" s="1"/>
  <c r="P46" i="1"/>
  <c r="I46" i="1"/>
  <c r="M46" i="1" s="1"/>
  <c r="I49" i="1"/>
  <c r="M49" i="1" s="1"/>
  <c r="J49" i="1"/>
  <c r="L49" i="1" s="1"/>
  <c r="N49" i="1" s="1"/>
  <c r="O48" i="1" s="1"/>
  <c r="L42" i="1"/>
  <c r="N42" i="1" s="1"/>
  <c r="I43" i="1"/>
  <c r="M43" i="1" s="1"/>
  <c r="J43" i="1"/>
  <c r="L43" i="1" s="1"/>
  <c r="N43" i="1" s="1"/>
  <c r="P42" i="1"/>
  <c r="L34" i="1"/>
  <c r="N34" i="1" s="1"/>
  <c r="L16" i="1"/>
  <c r="N16" i="1" s="1"/>
  <c r="L15" i="1"/>
  <c r="N15" i="1" s="1"/>
  <c r="P6" i="1"/>
  <c r="P4" i="1"/>
  <c r="L35" i="1"/>
  <c r="N35" i="1" s="1"/>
  <c r="I36" i="1"/>
  <c r="M36" i="1" s="1"/>
  <c r="I35" i="1"/>
  <c r="M35" i="1" s="1"/>
  <c r="I2" i="1"/>
  <c r="M2" i="1" s="1"/>
  <c r="L2" i="1"/>
  <c r="N2" i="1" s="1"/>
  <c r="L19" i="1"/>
  <c r="N19" i="1" s="1"/>
  <c r="J6" i="1"/>
  <c r="L6" i="1" s="1"/>
  <c r="N6" i="1" s="1"/>
  <c r="I22" i="1"/>
  <c r="M22" i="1" s="1"/>
  <c r="I31" i="1"/>
  <c r="M31" i="1" s="1"/>
  <c r="I14" i="1"/>
  <c r="M14" i="1" s="1"/>
  <c r="P36" i="1"/>
  <c r="J22" i="1"/>
  <c r="L22" i="1" s="1"/>
  <c r="N22" i="1" s="1"/>
  <c r="I21" i="1"/>
  <c r="M21" i="1" s="1"/>
  <c r="P12" i="1"/>
  <c r="P5" i="1"/>
  <c r="J3" i="1"/>
  <c r="L21" i="1"/>
  <c r="N21" i="1" s="1"/>
  <c r="I15" i="1"/>
  <c r="M15" i="1" s="1"/>
  <c r="I12" i="1"/>
  <c r="M12" i="1" s="1"/>
  <c r="I4" i="1"/>
  <c r="M4" i="1" s="1"/>
  <c r="J40" i="1"/>
  <c r="L40" i="1" s="1"/>
  <c r="N40" i="1" s="1"/>
  <c r="I8" i="1"/>
  <c r="M8" i="1" s="1"/>
  <c r="I3" i="1"/>
  <c r="M3" i="1" s="1"/>
  <c r="I13" i="1"/>
  <c r="M13" i="1" s="1"/>
  <c r="I40" i="1"/>
  <c r="M40" i="1" s="1"/>
  <c r="L5" i="1"/>
  <c r="N5" i="1" s="1"/>
  <c r="P37" i="1"/>
  <c r="I30" i="1"/>
  <c r="M30" i="1" s="1"/>
  <c r="I5" i="1"/>
  <c r="M5" i="1" s="1"/>
  <c r="L4" i="1"/>
  <c r="N4" i="1" s="1"/>
  <c r="O4" i="1" s="1"/>
  <c r="L12" i="1"/>
  <c r="N12" i="1" s="1"/>
  <c r="L20" i="1"/>
  <c r="N20" i="1" s="1"/>
  <c r="I24" i="1"/>
  <c r="M24" i="1" s="1"/>
  <c r="I6" i="1"/>
  <c r="M6" i="1" s="1"/>
  <c r="J29" i="1"/>
  <c r="J13" i="1"/>
  <c r="L13" i="1" s="1"/>
  <c r="N13" i="1" s="1"/>
  <c r="P31" i="1"/>
  <c r="J41" i="1"/>
  <c r="L41" i="1" s="1"/>
  <c r="N41" i="1" s="1"/>
  <c r="J33" i="1"/>
  <c r="L33" i="1" s="1"/>
  <c r="N33" i="1" s="1"/>
  <c r="J8" i="1"/>
  <c r="L8" i="1" s="1"/>
  <c r="N8" i="1" s="1"/>
  <c r="I7" i="1"/>
  <c r="M7" i="1" s="1"/>
  <c r="J31" i="1"/>
  <c r="L31" i="1" s="1"/>
  <c r="N31" i="1" s="1"/>
  <c r="J7" i="1"/>
  <c r="L7" i="1" s="1"/>
  <c r="N7" i="1" s="1"/>
  <c r="P19" i="1"/>
  <c r="J14" i="1"/>
  <c r="L36" i="1"/>
  <c r="N36" i="1" s="1"/>
  <c r="I20" i="1"/>
  <c r="M20" i="1" s="1"/>
  <c r="P13" i="1"/>
  <c r="J28" i="1"/>
  <c r="L32" i="1"/>
  <c r="N32" i="1" s="1"/>
  <c r="P17" i="1"/>
  <c r="I39" i="1"/>
  <c r="M39" i="1" s="1"/>
  <c r="P33" i="1"/>
  <c r="I32" i="1"/>
  <c r="M32" i="1" s="1"/>
  <c r="I29" i="1"/>
  <c r="M29" i="1" s="1"/>
  <c r="P26" i="1"/>
  <c r="P21" i="1"/>
  <c r="P20" i="1"/>
  <c r="P15" i="1"/>
  <c r="P9" i="1"/>
  <c r="I38" i="1"/>
  <c r="M38" i="1" s="1"/>
  <c r="P30" i="1"/>
  <c r="P28" i="1"/>
  <c r="P25" i="1"/>
  <c r="P22" i="1"/>
  <c r="P14" i="1"/>
  <c r="I23" i="1"/>
  <c r="M23" i="1" s="1"/>
  <c r="P32" i="1"/>
  <c r="L30" i="1"/>
  <c r="N30" i="1" s="1"/>
  <c r="P29" i="1"/>
  <c r="L11" i="1"/>
  <c r="N11" i="1" s="1"/>
  <c r="L27" i="1"/>
  <c r="N27" i="1" s="1"/>
  <c r="L39" i="1"/>
  <c r="N39" i="1" s="1"/>
  <c r="I34" i="1"/>
  <c r="M34" i="1" s="1"/>
  <c r="I10" i="1"/>
  <c r="M10" i="1" s="1"/>
  <c r="L10" i="1"/>
  <c r="N10" i="1" s="1"/>
  <c r="P34" i="1"/>
  <c r="I27" i="1"/>
  <c r="M27" i="1" s="1"/>
  <c r="I11" i="1"/>
  <c r="M11" i="1" s="1"/>
  <c r="P16" i="1"/>
  <c r="P38" i="1"/>
  <c r="L24" i="1"/>
  <c r="N24" i="1" s="1"/>
  <c r="I41" i="1"/>
  <c r="M41" i="1" s="1"/>
  <c r="I16" i="1"/>
  <c r="M16" i="1" s="1"/>
  <c r="P40" i="1"/>
  <c r="L38" i="1"/>
  <c r="N38" i="1" s="1"/>
  <c r="I37" i="1"/>
  <c r="M37" i="1" s="1"/>
  <c r="I25" i="1"/>
  <c r="M25" i="1" s="1"/>
  <c r="L25" i="1"/>
  <c r="N25" i="1" s="1"/>
  <c r="L23" i="1"/>
  <c r="N23" i="1" s="1"/>
  <c r="I19" i="1"/>
  <c r="M19" i="1" s="1"/>
  <c r="I9" i="1"/>
  <c r="M9" i="1" s="1"/>
  <c r="L9" i="1"/>
  <c r="N9" i="1" s="1"/>
  <c r="I26" i="1"/>
  <c r="M26" i="1" s="1"/>
  <c r="L26" i="1"/>
  <c r="N26" i="1" s="1"/>
  <c r="P35" i="1"/>
  <c r="I17" i="1"/>
  <c r="M17" i="1" s="1"/>
  <c r="L17" i="1"/>
  <c r="N17" i="1" s="1"/>
  <c r="P10" i="1"/>
  <c r="L37" i="1"/>
  <c r="N37" i="1" s="1"/>
  <c r="P27" i="1"/>
  <c r="I18" i="1"/>
  <c r="M18" i="1" s="1"/>
  <c r="L18" i="1"/>
  <c r="N18" i="1" s="1"/>
  <c r="P11" i="1"/>
  <c r="P39" i="1"/>
  <c r="P23" i="1"/>
  <c r="P7" i="1"/>
  <c r="P41" i="1"/>
  <c r="I33" i="1"/>
  <c r="M33" i="1" s="1"/>
  <c r="P24" i="1"/>
  <c r="P18" i="1"/>
  <c r="P8" i="1"/>
  <c r="P3" i="1"/>
  <c r="P2" i="1"/>
  <c r="O66" i="1" l="1"/>
  <c r="O56" i="1"/>
  <c r="O54" i="1"/>
  <c r="O46" i="1"/>
  <c r="O26" i="1"/>
  <c r="O58" i="1"/>
  <c r="O64" i="1"/>
  <c r="L51" i="1"/>
  <c r="N51" i="1" s="1"/>
  <c r="O50" i="1" s="1"/>
  <c r="O52" i="1"/>
  <c r="O44" i="1"/>
  <c r="O42" i="1"/>
  <c r="O34" i="1"/>
  <c r="O30" i="1"/>
  <c r="L28" i="1"/>
  <c r="N28" i="1" s="1"/>
  <c r="O10" i="1"/>
  <c r="O60" i="1"/>
  <c r="O20" i="1"/>
  <c r="O12" i="1"/>
  <c r="O38" i="1"/>
  <c r="O6" i="1"/>
  <c r="O16" i="1"/>
  <c r="O22" i="1"/>
  <c r="O36" i="1"/>
  <c r="O32" i="1"/>
  <c r="O40" i="1"/>
  <c r="O24" i="1"/>
  <c r="O18" i="1"/>
  <c r="O8" i="1"/>
  <c r="L14" i="1"/>
  <c r="N14" i="1" s="1"/>
  <c r="O14" i="1" s="1"/>
  <c r="L3" i="1"/>
  <c r="N3" i="1" s="1"/>
  <c r="O2" i="1" s="1"/>
  <c r="L29" i="1"/>
  <c r="N29" i="1" s="1"/>
  <c r="O28" i="1" s="1"/>
  <c r="W8" i="1" l="1"/>
  <c r="T8" i="1"/>
</calcChain>
</file>

<file path=xl/sharedStrings.xml><?xml version="1.0" encoding="utf-8"?>
<sst xmlns="http://schemas.openxmlformats.org/spreadsheetml/2006/main" count="135" uniqueCount="106">
  <si>
    <t>A1 (A664)</t>
  </si>
  <si>
    <t>A2 (A647)</t>
  </si>
  <si>
    <t>A3 (A480)</t>
  </si>
  <si>
    <t>Carotenoides (µg/ml)</t>
  </si>
  <si>
    <t>MUESTRA</t>
  </si>
  <si>
    <t>Réplica</t>
  </si>
  <si>
    <r>
      <t>Chl a (µ</t>
    </r>
    <r>
      <rPr>
        <sz val="11"/>
        <color theme="1"/>
        <rFont val="Calibri"/>
        <family val="2"/>
        <scheme val="minor"/>
      </rPr>
      <t>g/ml)</t>
    </r>
  </si>
  <si>
    <t>Chl b (µg/ml)</t>
  </si>
  <si>
    <t>Chl TOTAL (µg/ml)</t>
  </si>
  <si>
    <t>Chl a (µg/g)</t>
  </si>
  <si>
    <t>Chl b (µg/g)</t>
  </si>
  <si>
    <t>Chl total (µg/g)</t>
  </si>
  <si>
    <t>Carotenoides (µg/g)</t>
  </si>
  <si>
    <t>Chl a/Chl b</t>
  </si>
  <si>
    <t>CHL TOTAL (mg chl/g pf)</t>
  </si>
  <si>
    <t>PROMEDIO TOTAL</t>
  </si>
  <si>
    <t>Peso (g)</t>
  </si>
  <si>
    <t>Ctrol D0  1</t>
  </si>
  <si>
    <t>Ctrol D0  2</t>
  </si>
  <si>
    <t>Ctrol D0  3</t>
  </si>
  <si>
    <t>Ctrol 6h 1</t>
  </si>
  <si>
    <t>Ctrol 6h 2</t>
  </si>
  <si>
    <t>Ctrol 6h 3</t>
  </si>
  <si>
    <t>LR 6H 1</t>
  </si>
  <si>
    <t>LR 6H 2</t>
  </si>
  <si>
    <t>LR 6H 3</t>
  </si>
  <si>
    <t>Ctrol D1 1</t>
  </si>
  <si>
    <t>Ctrol D1 2</t>
  </si>
  <si>
    <t>Ctrol D1 3</t>
  </si>
  <si>
    <t>LR D1 1</t>
  </si>
  <si>
    <t>LR D1 2</t>
  </si>
  <si>
    <t>LR D1 3</t>
  </si>
  <si>
    <t>Ctrol D2 1</t>
  </si>
  <si>
    <t>Ctrol D2 2</t>
  </si>
  <si>
    <t>Ctrol D2 3</t>
  </si>
  <si>
    <t>LR D2 1</t>
  </si>
  <si>
    <t>LR D2 2</t>
  </si>
  <si>
    <t>LR D2 3</t>
  </si>
  <si>
    <t>Ctrol D4 1</t>
  </si>
  <si>
    <t>Ctrol D4 2</t>
  </si>
  <si>
    <t>Ctrol D4 3</t>
  </si>
  <si>
    <t>LR D4 1</t>
  </si>
  <si>
    <t>LR D4 2</t>
  </si>
  <si>
    <t>LR D4 3</t>
  </si>
  <si>
    <t>Ctrol D6 1</t>
  </si>
  <si>
    <t>Ctrol D6 2</t>
  </si>
  <si>
    <t>Ctrol D6 3</t>
  </si>
  <si>
    <t>LR D6 1</t>
  </si>
  <si>
    <t>LR D6 2</t>
  </si>
  <si>
    <t>LR D6 3</t>
  </si>
  <si>
    <t>C DO</t>
  </si>
  <si>
    <t>C 6H</t>
  </si>
  <si>
    <t>LR 6H</t>
  </si>
  <si>
    <t>C D1</t>
  </si>
  <si>
    <t>LR D1</t>
  </si>
  <si>
    <t>C D2</t>
  </si>
  <si>
    <t>LR D2</t>
  </si>
  <si>
    <t>C D4</t>
  </si>
  <si>
    <t>LR D4</t>
  </si>
  <si>
    <t>C D6</t>
  </si>
  <si>
    <t>peso corregido</t>
  </si>
  <si>
    <t>% PP</t>
  </si>
  <si>
    <t>promedios</t>
  </si>
  <si>
    <t>D0</t>
  </si>
  <si>
    <t>6h</t>
  </si>
  <si>
    <t>D1</t>
  </si>
  <si>
    <t>D2</t>
  </si>
  <si>
    <t>D4</t>
  </si>
  <si>
    <t>D6</t>
  </si>
  <si>
    <t xml:space="preserve">promedio </t>
  </si>
  <si>
    <t xml:space="preserve">desvío </t>
  </si>
  <si>
    <t>promedio</t>
  </si>
  <si>
    <t>control</t>
  </si>
  <si>
    <t xml:space="preserve">Treatment </t>
  </si>
  <si>
    <t>Control</t>
  </si>
  <si>
    <t>Red light</t>
  </si>
  <si>
    <t xml:space="preserve">Control </t>
  </si>
  <si>
    <t>% Weight loss</t>
  </si>
  <si>
    <t>-</t>
  </si>
  <si>
    <t>2 ± 0.30</t>
  </si>
  <si>
    <t>4 ± 0.40</t>
  </si>
  <si>
    <t>*</t>
  </si>
  <si>
    <t>3 ± 0.5</t>
  </si>
  <si>
    <t>7 ± 0.30</t>
  </si>
  <si>
    <t>4 ± 0.6</t>
  </si>
  <si>
    <t>10 ± 1.2</t>
  </si>
  <si>
    <t>Hue</t>
  </si>
  <si>
    <t>Chlorophyll</t>
  </si>
  <si>
    <t>mg/g DW</t>
  </si>
  <si>
    <t>1.59 ± 0.09</t>
  </si>
  <si>
    <t>1.37 ± 0.03</t>
  </si>
  <si>
    <t>1.40 ± 0.05</t>
  </si>
  <si>
    <t>1.24 ± 0.07</t>
  </si>
  <si>
    <t>1.58 ± 0.10 *</t>
  </si>
  <si>
    <t>0.64 ± 0.15</t>
  </si>
  <si>
    <t>1.13 ± 0.10 *</t>
  </si>
  <si>
    <t xml:space="preserve">% Proteins </t>
  </si>
  <si>
    <t>related to  D0</t>
  </si>
  <si>
    <t>a</t>
  </si>
  <si>
    <t>93.73 ± 5.53 a</t>
  </si>
  <si>
    <t>84.77 ± 3.36</t>
  </si>
  <si>
    <t xml:space="preserve">83.77 ± 4.66 b </t>
  </si>
  <si>
    <t>88.42 ± 5.12</t>
  </si>
  <si>
    <t>60.32 ± 4.83 c</t>
  </si>
  <si>
    <t xml:space="preserve">81.65 ± 5.00 </t>
  </si>
  <si>
    <t xml:space="preserve">Clorofilas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</si>
</sst>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8" borderId="0" xfId="0" applyFill="1"/>
    <xf numFmtId="0" fontId="1" fillId="7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9" fontId="0" fillId="0" borderId="0" xfId="0" applyNumberFormat="1"/>
    <xf numFmtId="0" fontId="0" fillId="9" borderId="0" xfId="0" applyFill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clorofilas totales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control </c:v>
          </c:tx>
          <c:invertIfNegative val="0"/>
          <c:errBars>
            <c:errBarType val="both"/>
            <c:errValType val="cust"/>
            <c:noEndCap val="0"/>
            <c:plus>
              <c:numRef>
                <c:f>'Clorofilas y su estadística'!$U$7:$U$12</c:f>
                <c:numCache>
                  <c:formatCode>General</c:formatCode>
                  <c:ptCount val="6"/>
                  <c:pt idx="0">
                    <c:v>8.7019507394603818E-2</c:v>
                  </c:pt>
                  <c:pt idx="1">
                    <c:v>0.14815374208369916</c:v>
                  </c:pt>
                  <c:pt idx="2">
                    <c:v>9.8000000000000004E-2</c:v>
                  </c:pt>
                  <c:pt idx="3">
                    <c:v>3.2000000000000001E-2</c:v>
                  </c:pt>
                  <c:pt idx="4">
                    <c:v>6.9000000000000006E-2</c:v>
                  </c:pt>
                  <c:pt idx="5">
                    <c:v>0.157</c:v>
                  </c:pt>
                </c:numCache>
              </c:numRef>
            </c:plus>
            <c:minus>
              <c:numRef>
                <c:f>'Clorofilas y su estadística'!$U$7:$U$12</c:f>
                <c:numCache>
                  <c:formatCode>General</c:formatCode>
                  <c:ptCount val="6"/>
                  <c:pt idx="0">
                    <c:v>8.7019507394603818E-2</c:v>
                  </c:pt>
                  <c:pt idx="1">
                    <c:v>0.14815374208369916</c:v>
                  </c:pt>
                  <c:pt idx="2">
                    <c:v>9.8000000000000004E-2</c:v>
                  </c:pt>
                  <c:pt idx="3">
                    <c:v>3.2000000000000001E-2</c:v>
                  </c:pt>
                  <c:pt idx="4">
                    <c:v>6.9000000000000006E-2</c:v>
                  </c:pt>
                  <c:pt idx="5">
                    <c:v>0.157</c:v>
                  </c:pt>
                </c:numCache>
              </c:numRef>
            </c:minus>
          </c:errBars>
          <c:cat>
            <c:strRef>
              <c:f>'Clorofilas y su estadística'!$Y$8:$Y$13</c:f>
              <c:strCache>
                <c:ptCount val="6"/>
                <c:pt idx="0">
                  <c:v>D0</c:v>
                </c:pt>
                <c:pt idx="1">
                  <c:v>6h</c:v>
                </c:pt>
                <c:pt idx="2">
                  <c:v>D1</c:v>
                </c:pt>
                <c:pt idx="3">
                  <c:v>D2</c:v>
                </c:pt>
                <c:pt idx="4">
                  <c:v>D4</c:v>
                </c:pt>
                <c:pt idx="5">
                  <c:v>D6</c:v>
                </c:pt>
              </c:strCache>
            </c:strRef>
          </c:cat>
          <c:val>
            <c:numRef>
              <c:f>('Clorofilas y su estadística'!$T$7,'Clorofilas y su estadística'!$T$8,'Clorofilas y su estadística'!$V$20,'Clorofilas y su estadística'!$V$32,'Clorofilas y su estadística'!$V$44,'Clorofilas y su estadística'!$V$56)</c:f>
              <c:numCache>
                <c:formatCode>General</c:formatCode>
                <c:ptCount val="6"/>
                <c:pt idx="0">
                  <c:v>1.5965394897546894</c:v>
                </c:pt>
                <c:pt idx="1">
                  <c:v>1.539764383605525</c:v>
                </c:pt>
                <c:pt idx="2">
                  <c:v>1.4475348993589741</c:v>
                </c:pt>
                <c:pt idx="3">
                  <c:v>1.3720606309831649</c:v>
                </c:pt>
                <c:pt idx="4">
                  <c:v>1.2014347654166666</c:v>
                </c:pt>
                <c:pt idx="5">
                  <c:v>0.6261916396878483</c:v>
                </c:pt>
              </c:numCache>
            </c:numRef>
          </c:val>
        </c:ser>
        <c:ser>
          <c:idx val="1"/>
          <c:order val="1"/>
          <c:tx>
            <c:v>RL</c:v>
          </c:tx>
          <c:invertIfNegative val="0"/>
          <c:errBars>
            <c:errBarType val="both"/>
            <c:errValType val="cust"/>
            <c:noEndCap val="0"/>
            <c:plus>
              <c:numRef>
                <c:f>'Clorofilas y su estadística'!$X$7:$X$12</c:f>
                <c:numCache>
                  <c:formatCode>General</c:formatCode>
                  <c:ptCount val="6"/>
                  <c:pt idx="1">
                    <c:v>0.16715687227771336</c:v>
                  </c:pt>
                  <c:pt idx="2">
                    <c:v>0.153</c:v>
                  </c:pt>
                  <c:pt idx="3">
                    <c:v>4.8000000000000001E-2</c:v>
                  </c:pt>
                  <c:pt idx="4">
                    <c:v>0.121</c:v>
                  </c:pt>
                  <c:pt idx="5">
                    <c:v>0.10199999999999999</c:v>
                  </c:pt>
                </c:numCache>
              </c:numRef>
            </c:plus>
            <c:minus>
              <c:numRef>
                <c:f>'Clorofilas y su estadística'!$X$8:$X$12</c:f>
                <c:numCache>
                  <c:formatCode>General</c:formatCode>
                  <c:ptCount val="5"/>
                  <c:pt idx="0">
                    <c:v>0.16715687227771336</c:v>
                  </c:pt>
                  <c:pt idx="1">
                    <c:v>0.153</c:v>
                  </c:pt>
                  <c:pt idx="2">
                    <c:v>4.8000000000000001E-2</c:v>
                  </c:pt>
                  <c:pt idx="3">
                    <c:v>0.121</c:v>
                  </c:pt>
                  <c:pt idx="4">
                    <c:v>0.10199999999999999</c:v>
                  </c:pt>
                </c:numCache>
              </c:numRef>
            </c:minus>
          </c:errBars>
          <c:cat>
            <c:strRef>
              <c:f>'Clorofilas y su estadística'!$Y$8:$Y$13</c:f>
              <c:strCache>
                <c:ptCount val="6"/>
                <c:pt idx="0">
                  <c:v>D0</c:v>
                </c:pt>
                <c:pt idx="1">
                  <c:v>6h</c:v>
                </c:pt>
                <c:pt idx="2">
                  <c:v>D1</c:v>
                </c:pt>
                <c:pt idx="3">
                  <c:v>D2</c:v>
                </c:pt>
                <c:pt idx="4">
                  <c:v>D4</c:v>
                </c:pt>
                <c:pt idx="5">
                  <c:v>D6</c:v>
                </c:pt>
              </c:strCache>
            </c:strRef>
          </c:cat>
          <c:val>
            <c:numRef>
              <c:f>('Clorofilas y su estadística'!$W$7,'Clorofilas y su estadística'!$W$8,'Clorofilas y su estadística'!$V$26,'Clorofilas y su estadística'!$V$38,'Clorofilas y su estadística'!$V$50,'Clorofilas y su estadística'!$V$62)</c:f>
              <c:numCache>
                <c:formatCode>General</c:formatCode>
                <c:ptCount val="6"/>
                <c:pt idx="1">
                  <c:v>1.4274155357142859</c:v>
                </c:pt>
                <c:pt idx="2">
                  <c:v>1.4500832075757575</c:v>
                </c:pt>
                <c:pt idx="3">
                  <c:v>1.3821739858431805</c:v>
                </c:pt>
                <c:pt idx="4">
                  <c:v>1.525893160861111</c:v>
                </c:pt>
                <c:pt idx="5">
                  <c:v>1.131700150589845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932928"/>
        <c:axId val="71386624"/>
      </c:barChart>
      <c:catAx>
        <c:axId val="69932928"/>
        <c:scaling>
          <c:orientation val="minMax"/>
        </c:scaling>
        <c:delete val="0"/>
        <c:axPos val="b"/>
        <c:majorTickMark val="out"/>
        <c:minorTickMark val="none"/>
        <c:tickLblPos val="nextTo"/>
        <c:crossAx val="71386624"/>
        <c:crosses val="autoZero"/>
        <c:auto val="1"/>
        <c:lblAlgn val="ctr"/>
        <c:lblOffset val="100"/>
        <c:noMultiLvlLbl val="0"/>
      </c:catAx>
      <c:valAx>
        <c:axId val="71386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932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376237</xdr:colOff>
      <xdr:row>2</xdr:row>
      <xdr:rowOff>133350</xdr:rowOff>
    </xdr:from>
    <xdr:to>
      <xdr:col>31</xdr:col>
      <xdr:colOff>376237</xdr:colOff>
      <xdr:row>17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31</xdr:col>
      <xdr:colOff>685801</xdr:colOff>
      <xdr:row>0</xdr:row>
      <xdr:rowOff>285749</xdr:rowOff>
    </xdr:from>
    <xdr:to>
      <xdr:col>39</xdr:col>
      <xdr:colOff>200025</xdr:colOff>
      <xdr:row>18</xdr:row>
      <xdr:rowOff>180975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127" r="53979" b="41118"/>
        <a:stretch/>
      </xdr:blipFill>
      <xdr:spPr>
        <a:xfrm>
          <a:off x="22164676" y="285749"/>
          <a:ext cx="5610224" cy="3562351"/>
        </a:xfrm>
        <a:prstGeom prst="rect">
          <a:avLst/>
        </a:prstGeom>
      </xdr:spPr>
    </xdr:pic>
    <xdr:clientData/>
  </xdr:twoCellAnchor>
  <xdr:twoCellAnchor editAs="oneCell">
    <xdr:from>
      <xdr:col>31</xdr:col>
      <xdr:colOff>752476</xdr:colOff>
      <xdr:row>20</xdr:row>
      <xdr:rowOff>57150</xdr:rowOff>
    </xdr:from>
    <xdr:to>
      <xdr:col>39</xdr:col>
      <xdr:colOff>28576</xdr:colOff>
      <xdr:row>38</xdr:row>
      <xdr:rowOff>0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4502" r="55932" b="41242"/>
        <a:stretch/>
      </xdr:blipFill>
      <xdr:spPr>
        <a:xfrm>
          <a:off x="22231351" y="4105275"/>
          <a:ext cx="5372100" cy="3371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7"/>
  <sheetViews>
    <sheetView topLeftCell="AA1" workbookViewId="0">
      <selection activeCell="AE21" sqref="AE21"/>
    </sheetView>
  </sheetViews>
  <sheetFormatPr baseColWidth="10" defaultRowHeight="15" x14ac:dyDescent="0.25"/>
  <cols>
    <col min="2" max="2" width="8.85546875" bestFit="1" customWidth="1"/>
    <col min="3" max="3" width="8.42578125" customWidth="1"/>
    <col min="4" max="4" width="8" customWidth="1"/>
    <col min="5" max="5" width="8.85546875" customWidth="1"/>
    <col min="6" max="6" width="7.7109375" customWidth="1"/>
    <col min="7" max="7" width="9.42578125" customWidth="1"/>
    <col min="8" max="8" width="9.5703125" customWidth="1"/>
    <col min="9" max="9" width="11.7109375" customWidth="1"/>
    <col min="10" max="10" width="8.140625" customWidth="1"/>
    <col min="11" max="11" width="7.140625" customWidth="1"/>
    <col min="12" max="12" width="9.28515625" customWidth="1"/>
    <col min="13" max="13" width="11.85546875" customWidth="1"/>
    <col min="14" max="14" width="13.42578125" customWidth="1"/>
    <col min="15" max="15" width="11" customWidth="1"/>
    <col min="16" max="16" width="10.42578125" customWidth="1"/>
    <col min="17" max="18" width="9.140625" customWidth="1"/>
  </cols>
  <sheetData>
    <row r="1" spans="1:25" ht="33.950000000000003" customHeight="1" x14ac:dyDescent="0.25">
      <c r="A1" s="3" t="s">
        <v>4</v>
      </c>
      <c r="B1" s="3" t="s">
        <v>5</v>
      </c>
      <c r="C1" s="4" t="s">
        <v>0</v>
      </c>
      <c r="D1" s="4" t="s">
        <v>1</v>
      </c>
      <c r="E1" s="4" t="s">
        <v>2</v>
      </c>
      <c r="F1" s="5" t="s">
        <v>6</v>
      </c>
      <c r="G1" s="6" t="s">
        <v>7</v>
      </c>
      <c r="H1" s="7" t="s">
        <v>8</v>
      </c>
      <c r="I1" s="8" t="s">
        <v>3</v>
      </c>
      <c r="J1" s="5" t="s">
        <v>9</v>
      </c>
      <c r="K1" s="6" t="s">
        <v>10</v>
      </c>
      <c r="L1" s="7" t="s">
        <v>11</v>
      </c>
      <c r="M1" s="8" t="s">
        <v>12</v>
      </c>
      <c r="N1" s="9" t="s">
        <v>14</v>
      </c>
      <c r="O1" s="9" t="s">
        <v>15</v>
      </c>
      <c r="P1" s="10" t="s">
        <v>13</v>
      </c>
      <c r="Q1" s="11" t="s">
        <v>16</v>
      </c>
      <c r="R1" s="15" t="s">
        <v>60</v>
      </c>
    </row>
    <row r="2" spans="1:25" x14ac:dyDescent="0.25">
      <c r="A2" s="21" t="s">
        <v>17</v>
      </c>
      <c r="B2" s="1">
        <v>1</v>
      </c>
      <c r="C2" s="1">
        <v>1.08</v>
      </c>
      <c r="D2" s="1">
        <v>0.434</v>
      </c>
      <c r="E2" s="1">
        <v>0.73199999999999998</v>
      </c>
      <c r="F2" s="1">
        <f>(12.7*C2)-(2.79*D2)</f>
        <v>12.505139999999999</v>
      </c>
      <c r="G2" s="1">
        <f>(20.7*D2)-(4.62*C2)</f>
        <v>3.9942000000000002</v>
      </c>
      <c r="H2" s="1">
        <f>(17.9*D2)+(8.8*C2)</f>
        <v>17.272600000000001</v>
      </c>
      <c r="I2" s="1">
        <f>((1000*E2)-(0.89*F2)-(52.02*G2))/245</f>
        <v>2.0942536383673471</v>
      </c>
      <c r="J2" s="1">
        <f>(F2*2)/Q2</f>
        <v>1190.9657142857141</v>
      </c>
      <c r="K2" s="1">
        <f>(G2*2)/Q2</f>
        <v>380.4</v>
      </c>
      <c r="L2" s="1">
        <f>J2+K2</f>
        <v>1571.3657142857141</v>
      </c>
      <c r="M2" s="1">
        <f>(I2*2)/Q2</f>
        <v>199.45272746355687</v>
      </c>
      <c r="N2" s="1">
        <f>L2/1000</f>
        <v>1.5713657142857143</v>
      </c>
      <c r="O2" s="12">
        <f>AVERAGE(N2:N3)</f>
        <v>1.4983261904761904</v>
      </c>
      <c r="P2" s="1">
        <f>F2/G2</f>
        <v>3.1308246958089225</v>
      </c>
      <c r="Q2" s="1">
        <v>2.1000000000000001E-2</v>
      </c>
      <c r="R2" s="17"/>
      <c r="S2" s="1"/>
      <c r="T2" s="1"/>
      <c r="U2" s="1"/>
      <c r="V2" s="1"/>
    </row>
    <row r="3" spans="1:25" x14ac:dyDescent="0.25">
      <c r="A3" s="22"/>
      <c r="B3" s="2">
        <v>2</v>
      </c>
      <c r="C3" s="2">
        <v>1.1060000000000001</v>
      </c>
      <c r="D3" s="2">
        <v>0.45600000000000002</v>
      </c>
      <c r="E3" s="2">
        <v>0.749</v>
      </c>
      <c r="F3" s="2">
        <f>(12.7*C3)-(2.79*D3)</f>
        <v>12.773960000000001</v>
      </c>
      <c r="G3" s="2">
        <f>(20.7*D3)-(4.62*C3)</f>
        <v>4.3294799999999993</v>
      </c>
      <c r="H3" s="2">
        <f>(17.9*D3)+(8.8*C3)</f>
        <v>17.895200000000003</v>
      </c>
      <c r="I3" s="2">
        <f>((1000*E3)-(0.89*F3)-(52.02*G3))/245</f>
        <v>2.0914760244897961</v>
      </c>
      <c r="J3" s="2">
        <f t="shared" ref="J3:J41" si="0">(F3*2)/Q3</f>
        <v>1064.4966666666667</v>
      </c>
      <c r="K3" s="2">
        <f>(G3*2)/Q3</f>
        <v>360.78999999999996</v>
      </c>
      <c r="L3" s="2">
        <f>J3+K3</f>
        <v>1425.2866666666666</v>
      </c>
      <c r="M3" s="2">
        <f>I3/Q3</f>
        <v>87.144834353741501</v>
      </c>
      <c r="N3" s="2">
        <f>L3/1000</f>
        <v>1.4252866666666666</v>
      </c>
      <c r="O3" s="13"/>
      <c r="P3" s="2">
        <f>F3/G3</f>
        <v>2.9504605633932948</v>
      </c>
      <c r="Q3" s="1">
        <v>2.4E-2</v>
      </c>
      <c r="R3" s="18"/>
    </row>
    <row r="4" spans="1:25" x14ac:dyDescent="0.25">
      <c r="A4" s="21" t="s">
        <v>18</v>
      </c>
      <c r="B4" s="1">
        <v>1</v>
      </c>
      <c r="C4" s="1">
        <v>1.351</v>
      </c>
      <c r="D4" s="1">
        <v>0.56799999999999995</v>
      </c>
      <c r="E4" s="1">
        <v>0.92</v>
      </c>
      <c r="F4" s="1">
        <f>(12.7*C4)-(2.79*D4)</f>
        <v>15.572979999999998</v>
      </c>
      <c r="G4" s="1">
        <f>(20.7*D4)-(4.62*C4)</f>
        <v>5.5159799999999981</v>
      </c>
      <c r="H4" s="1">
        <f>(17.9*D4)+(8.8*C4)</f>
        <v>22.055999999999997</v>
      </c>
      <c r="I4" s="1">
        <f>((1000*E4)-(0.89*F4)-(52.02*G4))/245</f>
        <v>2.5273419110204087</v>
      </c>
      <c r="J4" s="1">
        <f t="shared" si="0"/>
        <v>1297.748333333333</v>
      </c>
      <c r="K4" s="1">
        <f t="shared" ref="K4:K41" si="1">(G4*2)/Q4</f>
        <v>459.66499999999985</v>
      </c>
      <c r="L4" s="1">
        <f t="shared" ref="L4:L41" si="2">J4+K4</f>
        <v>1757.413333333333</v>
      </c>
      <c r="M4" s="1">
        <f t="shared" ref="M4" si="3">(I4*2)/Q4</f>
        <v>210.6118259183674</v>
      </c>
      <c r="N4" s="1">
        <f t="shared" ref="N4:N41" si="4">L4/1000</f>
        <v>1.757413333333333</v>
      </c>
      <c r="O4" s="12">
        <f t="shared" ref="O4" si="5">AVERAGE(N4:N5)</f>
        <v>1.6640310666666664</v>
      </c>
      <c r="P4" s="1">
        <f t="shared" ref="P4:P41" si="6">F4/G4</f>
        <v>2.8232480900945984</v>
      </c>
      <c r="Q4" s="1">
        <v>2.4E-2</v>
      </c>
      <c r="R4" s="18"/>
    </row>
    <row r="5" spans="1:25" x14ac:dyDescent="0.25">
      <c r="A5" s="22"/>
      <c r="B5" s="2">
        <v>2</v>
      </c>
      <c r="C5" s="2">
        <v>1.2749999999999999</v>
      </c>
      <c r="D5" s="2">
        <v>0.52100000000000002</v>
      </c>
      <c r="E5" s="2">
        <v>0.85799999999999998</v>
      </c>
      <c r="F5" s="2">
        <f t="shared" ref="F5:F41" si="7">(12.7*C5)-(2.79*D5)</f>
        <v>14.738909999999999</v>
      </c>
      <c r="G5" s="2">
        <f t="shared" ref="G5:G41" si="8">(20.7*D5)-(4.62*C5)</f>
        <v>4.8942000000000014</v>
      </c>
      <c r="H5" s="2">
        <f t="shared" ref="H5:H41" si="9">(17.9*D5)+(8.8*C5)</f>
        <v>20.5459</v>
      </c>
      <c r="I5" s="2">
        <f t="shared" ref="I5:I41" si="10">((1000*E5)-(0.89*F5)-(52.02*G5))/245</f>
        <v>2.4093309636734692</v>
      </c>
      <c r="J5" s="2">
        <f t="shared" si="0"/>
        <v>1179.1127999999999</v>
      </c>
      <c r="K5" s="2">
        <f t="shared" si="1"/>
        <v>391.53600000000012</v>
      </c>
      <c r="L5" s="2">
        <f t="shared" si="2"/>
        <v>1570.6487999999999</v>
      </c>
      <c r="M5" s="2">
        <f t="shared" ref="M5" si="11">I5/Q5</f>
        <v>96.373238546938765</v>
      </c>
      <c r="N5" s="2">
        <f t="shared" si="4"/>
        <v>1.5706487999999998</v>
      </c>
      <c r="O5" s="13"/>
      <c r="P5" s="2">
        <f t="shared" si="6"/>
        <v>3.0115054554370468</v>
      </c>
      <c r="Q5" s="1">
        <v>2.5000000000000001E-2</v>
      </c>
      <c r="R5" s="18"/>
    </row>
    <row r="6" spans="1:25" x14ac:dyDescent="0.25">
      <c r="A6" s="21" t="s">
        <v>19</v>
      </c>
      <c r="B6" s="1">
        <v>1</v>
      </c>
      <c r="C6" s="1">
        <v>1.0940000000000001</v>
      </c>
      <c r="D6" s="1">
        <v>0.44</v>
      </c>
      <c r="E6" s="1">
        <v>0.72499999999999998</v>
      </c>
      <c r="F6" s="1">
        <f t="shared" si="7"/>
        <v>12.6662</v>
      </c>
      <c r="G6" s="1">
        <f t="shared" si="8"/>
        <v>4.0537200000000002</v>
      </c>
      <c r="H6" s="1">
        <f t="shared" si="9"/>
        <v>17.5032</v>
      </c>
      <c r="I6" s="1">
        <f t="shared" si="10"/>
        <v>2.0524594595918368</v>
      </c>
      <c r="J6" s="1">
        <f t="shared" si="0"/>
        <v>1206.3047619047618</v>
      </c>
      <c r="K6" s="1">
        <f t="shared" si="1"/>
        <v>386.06857142857143</v>
      </c>
      <c r="L6" s="1">
        <f t="shared" si="2"/>
        <v>1592.3733333333332</v>
      </c>
      <c r="M6" s="1">
        <f t="shared" ref="M6" si="12">(I6*2)/Q6</f>
        <v>195.47232948493684</v>
      </c>
      <c r="N6" s="1">
        <f t="shared" si="4"/>
        <v>1.5923733333333332</v>
      </c>
      <c r="O6" s="12">
        <f t="shared" ref="O6" si="13">AVERAGE(N6:N7)</f>
        <v>1.627261212121212</v>
      </c>
      <c r="P6" s="1">
        <f t="shared" si="6"/>
        <v>3.1245867992855945</v>
      </c>
      <c r="Q6" s="1">
        <v>2.1000000000000001E-2</v>
      </c>
      <c r="R6" s="18"/>
      <c r="T6" t="s">
        <v>69</v>
      </c>
      <c r="U6" t="s">
        <v>70</v>
      </c>
      <c r="W6" t="s">
        <v>71</v>
      </c>
      <c r="X6" t="s">
        <v>70</v>
      </c>
    </row>
    <row r="7" spans="1:25" x14ac:dyDescent="0.25">
      <c r="A7" s="22"/>
      <c r="B7" s="2">
        <v>2</v>
      </c>
      <c r="C7" s="2">
        <v>1.19</v>
      </c>
      <c r="D7" s="2">
        <v>0.48399999999999999</v>
      </c>
      <c r="E7" s="2">
        <v>0.79300000000000004</v>
      </c>
      <c r="F7" s="2">
        <f t="shared" si="7"/>
        <v>13.762639999999998</v>
      </c>
      <c r="G7" s="2">
        <f t="shared" si="8"/>
        <v>4.520999999999999</v>
      </c>
      <c r="H7" s="2">
        <f t="shared" si="9"/>
        <v>19.135599999999997</v>
      </c>
      <c r="I7" s="2">
        <f t="shared" si="10"/>
        <v>2.2268115526530612</v>
      </c>
      <c r="J7" s="2">
        <f t="shared" si="0"/>
        <v>1251.1490909090908</v>
      </c>
      <c r="K7" s="2">
        <f t="shared" si="1"/>
        <v>410.99999999999994</v>
      </c>
      <c r="L7" s="2">
        <f t="shared" si="2"/>
        <v>1662.1490909090908</v>
      </c>
      <c r="M7" s="2">
        <f t="shared" ref="M7" si="14">I7/Q7</f>
        <v>101.21870693877551</v>
      </c>
      <c r="N7" s="2">
        <f t="shared" si="4"/>
        <v>1.6621490909090908</v>
      </c>
      <c r="O7" s="13"/>
      <c r="P7" s="2">
        <f t="shared" si="6"/>
        <v>3.0441583720415837</v>
      </c>
      <c r="Q7" s="1">
        <v>2.1999999999999999E-2</v>
      </c>
      <c r="R7" s="18"/>
      <c r="S7" t="s">
        <v>50</v>
      </c>
      <c r="T7">
        <f>AVERAGE(O2:O6)</f>
        <v>1.5965394897546894</v>
      </c>
      <c r="U7">
        <f>STDEVA(O2,O4,O6)</f>
        <v>8.7019507394603818E-2</v>
      </c>
    </row>
    <row r="8" spans="1:25" x14ac:dyDescent="0.25">
      <c r="A8" s="21" t="s">
        <v>20</v>
      </c>
      <c r="B8" s="1">
        <v>1</v>
      </c>
      <c r="C8" s="1">
        <v>1.1100000000000001</v>
      </c>
      <c r="D8" s="1">
        <v>0.45100000000000001</v>
      </c>
      <c r="E8" s="1">
        <v>0.67700000000000005</v>
      </c>
      <c r="F8" s="1">
        <f t="shared" si="7"/>
        <v>12.838710000000001</v>
      </c>
      <c r="G8" s="1">
        <f t="shared" si="8"/>
        <v>4.2074999999999987</v>
      </c>
      <c r="H8" s="1">
        <f t="shared" si="9"/>
        <v>17.840900000000001</v>
      </c>
      <c r="I8" s="1">
        <f t="shared" si="10"/>
        <v>1.8232628493877554</v>
      </c>
      <c r="J8" s="1">
        <f t="shared" si="0"/>
        <v>1069.8924999999999</v>
      </c>
      <c r="K8" s="1">
        <f t="shared" si="1"/>
        <v>350.62499999999989</v>
      </c>
      <c r="L8" s="1">
        <f t="shared" si="2"/>
        <v>1420.5174999999999</v>
      </c>
      <c r="M8" s="1">
        <f t="shared" ref="M8" si="15">(I8*2)/Q8</f>
        <v>151.93857078231295</v>
      </c>
      <c r="N8" s="1">
        <f t="shared" si="4"/>
        <v>1.4205174999999999</v>
      </c>
      <c r="O8" s="12">
        <f t="shared" ref="O8" si="16">AVERAGE(N8:N9)</f>
        <v>1.6868233653846152</v>
      </c>
      <c r="P8" s="1">
        <f t="shared" si="6"/>
        <v>3.0513868092691632</v>
      </c>
      <c r="Q8" s="1">
        <v>2.4E-2</v>
      </c>
      <c r="R8" s="18"/>
      <c r="S8" t="s">
        <v>51</v>
      </c>
      <c r="T8">
        <f>AVERAGE(O8:O12)</f>
        <v>1.539764383605525</v>
      </c>
      <c r="U8">
        <f>STDEVA(O8,O10,O12)</f>
        <v>0.14815374208369916</v>
      </c>
      <c r="V8" t="s">
        <v>52</v>
      </c>
      <c r="W8">
        <f>AVERAGE(O14:O18)</f>
        <v>1.4274155357142859</v>
      </c>
      <c r="X8">
        <f>STDEVA(O14,O16,O18)</f>
        <v>0.16715687227771336</v>
      </c>
      <c r="Y8" t="s">
        <v>63</v>
      </c>
    </row>
    <row r="9" spans="1:25" x14ac:dyDescent="0.25">
      <c r="A9" s="22"/>
      <c r="B9" s="2">
        <v>2</v>
      </c>
      <c r="C9" s="2">
        <v>1.6439999999999999</v>
      </c>
      <c r="D9" s="2">
        <v>0.67600000000000005</v>
      </c>
      <c r="E9" s="2">
        <v>1.0329999999999999</v>
      </c>
      <c r="F9" s="2">
        <f t="shared" si="7"/>
        <v>18.992759999999997</v>
      </c>
      <c r="G9" s="2">
        <f t="shared" si="8"/>
        <v>6.3979200000000001</v>
      </c>
      <c r="H9" s="2">
        <f t="shared" si="9"/>
        <v>26.567599999999999</v>
      </c>
      <c r="I9" s="2">
        <f t="shared" si="10"/>
        <v>2.7888842661224493</v>
      </c>
      <c r="J9" s="2">
        <f t="shared" si="0"/>
        <v>1460.9815384615383</v>
      </c>
      <c r="K9" s="2">
        <f t="shared" si="1"/>
        <v>492.14769230769235</v>
      </c>
      <c r="L9" s="2">
        <f t="shared" si="2"/>
        <v>1953.1292307692306</v>
      </c>
      <c r="M9" s="2">
        <f t="shared" ref="M9" si="17">I9/Q9</f>
        <v>107.26477946624806</v>
      </c>
      <c r="N9" s="2">
        <f t="shared" si="4"/>
        <v>1.9531292307692305</v>
      </c>
      <c r="O9" s="13"/>
      <c r="P9" s="2">
        <f t="shared" si="6"/>
        <v>2.9685835396503859</v>
      </c>
      <c r="Q9" s="1">
        <v>2.5999999999999999E-2</v>
      </c>
      <c r="R9" s="18"/>
      <c r="S9" s="14" t="s">
        <v>53</v>
      </c>
      <c r="T9" s="14">
        <v>1.4475</v>
      </c>
      <c r="U9" s="14">
        <v>9.8000000000000004E-2</v>
      </c>
      <c r="V9" s="14" t="s">
        <v>54</v>
      </c>
      <c r="W9" s="14">
        <v>1.45</v>
      </c>
      <c r="X9" s="14">
        <v>0.153</v>
      </c>
      <c r="Y9" t="s">
        <v>64</v>
      </c>
    </row>
    <row r="10" spans="1:25" x14ac:dyDescent="0.25">
      <c r="A10" s="21" t="s">
        <v>21</v>
      </c>
      <c r="B10" s="1">
        <v>1</v>
      </c>
      <c r="C10" s="1">
        <v>1.167</v>
      </c>
      <c r="D10" s="1">
        <v>0.47399999999999998</v>
      </c>
      <c r="E10" s="1">
        <v>0.69799999999999995</v>
      </c>
      <c r="F10" s="1">
        <f t="shared" si="7"/>
        <v>13.49844</v>
      </c>
      <c r="G10" s="1">
        <f t="shared" si="8"/>
        <v>4.4202599999999999</v>
      </c>
      <c r="H10" s="1">
        <f t="shared" si="9"/>
        <v>18.754199999999997</v>
      </c>
      <c r="I10" s="1">
        <f t="shared" si="10"/>
        <v>1.8614059722448979</v>
      </c>
      <c r="J10" s="1">
        <f t="shared" si="0"/>
        <v>1173.7773913043479</v>
      </c>
      <c r="K10" s="1">
        <f t="shared" si="1"/>
        <v>384.3704347826087</v>
      </c>
      <c r="L10" s="1">
        <f t="shared" si="2"/>
        <v>1558.1478260869567</v>
      </c>
      <c r="M10" s="1">
        <f t="shared" ref="M10" si="18">(I10*2)/Q10</f>
        <v>161.8613888908607</v>
      </c>
      <c r="N10" s="1">
        <f t="shared" si="4"/>
        <v>1.5581478260869568</v>
      </c>
      <c r="O10" s="12">
        <f t="shared" ref="O10" si="19">AVERAGE(N10:N11)</f>
        <v>1.3905396273291926</v>
      </c>
      <c r="P10" s="1">
        <f t="shared" si="6"/>
        <v>3.0537660680593453</v>
      </c>
      <c r="Q10" s="1">
        <v>2.3E-2</v>
      </c>
      <c r="R10" s="18"/>
      <c r="S10" t="s">
        <v>55</v>
      </c>
      <c r="T10">
        <v>1.37</v>
      </c>
      <c r="U10">
        <v>3.2000000000000001E-2</v>
      </c>
      <c r="V10" t="s">
        <v>56</v>
      </c>
      <c r="W10">
        <v>1.3879999999999999</v>
      </c>
      <c r="X10">
        <v>4.8000000000000001E-2</v>
      </c>
      <c r="Y10" t="s">
        <v>65</v>
      </c>
    </row>
    <row r="11" spans="1:25" x14ac:dyDescent="0.25">
      <c r="A11" s="22"/>
      <c r="B11" s="2">
        <v>2</v>
      </c>
      <c r="C11" s="2">
        <v>0.84</v>
      </c>
      <c r="D11" s="2">
        <v>0.33800000000000002</v>
      </c>
      <c r="E11" s="2">
        <v>0.48699999999999999</v>
      </c>
      <c r="F11" s="2">
        <f t="shared" si="7"/>
        <v>9.7249799999999986</v>
      </c>
      <c r="G11" s="2">
        <f t="shared" si="8"/>
        <v>3.1158000000000001</v>
      </c>
      <c r="H11" s="2">
        <f t="shared" si="9"/>
        <v>13.4422</v>
      </c>
      <c r="I11" s="2">
        <f t="shared" si="10"/>
        <v>1.2908606195918366</v>
      </c>
      <c r="J11" s="2">
        <f t="shared" si="0"/>
        <v>926.18857142857121</v>
      </c>
      <c r="K11" s="2">
        <f t="shared" si="1"/>
        <v>296.74285714285713</v>
      </c>
      <c r="L11" s="2">
        <f t="shared" si="2"/>
        <v>1222.9314285714283</v>
      </c>
      <c r="M11" s="2">
        <f t="shared" ref="M11" si="20">I11/Q11</f>
        <v>61.469553313896981</v>
      </c>
      <c r="N11" s="2">
        <f t="shared" si="4"/>
        <v>1.2229314285714283</v>
      </c>
      <c r="O11" s="13"/>
      <c r="P11" s="2">
        <f t="shared" si="6"/>
        <v>3.1211823608704017</v>
      </c>
      <c r="Q11" s="1">
        <v>2.1000000000000001E-2</v>
      </c>
      <c r="R11" s="18"/>
      <c r="S11" t="s">
        <v>57</v>
      </c>
      <c r="T11">
        <v>1.24</v>
      </c>
      <c r="U11">
        <v>6.9000000000000006E-2</v>
      </c>
      <c r="V11" t="s">
        <v>58</v>
      </c>
      <c r="W11">
        <v>1.58</v>
      </c>
      <c r="X11">
        <v>0.121</v>
      </c>
      <c r="Y11" t="s">
        <v>66</v>
      </c>
    </row>
    <row r="12" spans="1:25" x14ac:dyDescent="0.25">
      <c r="A12" s="21" t="s">
        <v>22</v>
      </c>
      <c r="B12" s="1">
        <v>1</v>
      </c>
      <c r="C12" s="1">
        <v>1.1359999999999999</v>
      </c>
      <c r="D12" s="1">
        <v>0.46</v>
      </c>
      <c r="E12" s="1">
        <v>0.68700000000000006</v>
      </c>
      <c r="F12" s="1">
        <f t="shared" si="7"/>
        <v>13.143799999999997</v>
      </c>
      <c r="G12" s="1">
        <f t="shared" si="8"/>
        <v>4.2736800000000006</v>
      </c>
      <c r="H12" s="1">
        <f t="shared" si="9"/>
        <v>18.230800000000002</v>
      </c>
      <c r="I12" s="1">
        <f t="shared" si="10"/>
        <v>1.8489191199999997</v>
      </c>
      <c r="J12" s="1">
        <f t="shared" si="0"/>
        <v>1194.890909090909</v>
      </c>
      <c r="K12" s="1">
        <f t="shared" si="1"/>
        <v>388.51636363636374</v>
      </c>
      <c r="L12" s="1">
        <f t="shared" si="2"/>
        <v>1583.4072727272728</v>
      </c>
      <c r="M12" s="1">
        <f t="shared" ref="M12" si="21">(I12*2)/Q12</f>
        <v>168.08355636363635</v>
      </c>
      <c r="N12" s="1">
        <f t="shared" si="4"/>
        <v>1.5834072727272728</v>
      </c>
      <c r="O12" s="12">
        <f t="shared" ref="O12" si="22">AVERAGE(N12:N13)</f>
        <v>1.5419301581027669</v>
      </c>
      <c r="P12" s="1">
        <f t="shared" si="6"/>
        <v>3.0755227345051561</v>
      </c>
      <c r="Q12" s="1">
        <v>2.1999999999999999E-2</v>
      </c>
      <c r="R12" s="18"/>
      <c r="S12" t="s">
        <v>59</v>
      </c>
      <c r="T12">
        <v>0.64</v>
      </c>
      <c r="U12">
        <v>0.157</v>
      </c>
      <c r="V12" t="s">
        <v>58</v>
      </c>
      <c r="W12">
        <v>1.1299999999999999</v>
      </c>
      <c r="X12">
        <v>0.10199999999999999</v>
      </c>
      <c r="Y12" t="s">
        <v>67</v>
      </c>
    </row>
    <row r="13" spans="1:25" x14ac:dyDescent="0.25">
      <c r="A13" s="22"/>
      <c r="B13" s="2">
        <v>2</v>
      </c>
      <c r="C13" s="2">
        <v>1.127</v>
      </c>
      <c r="D13" s="2">
        <v>0.45500000000000002</v>
      </c>
      <c r="E13" s="2">
        <v>0.67100000000000004</v>
      </c>
      <c r="F13" s="2">
        <f t="shared" si="7"/>
        <v>13.04345</v>
      </c>
      <c r="G13" s="2">
        <f t="shared" si="8"/>
        <v>4.2117599999999999</v>
      </c>
      <c r="H13" s="2">
        <f t="shared" si="9"/>
        <v>18.062100000000001</v>
      </c>
      <c r="I13" s="2">
        <f t="shared" si="10"/>
        <v>1.7971247930612244</v>
      </c>
      <c r="J13" s="2">
        <f t="shared" si="0"/>
        <v>1134.2130434782609</v>
      </c>
      <c r="K13" s="2">
        <f t="shared" si="1"/>
        <v>366.24</v>
      </c>
      <c r="L13" s="2">
        <f t="shared" si="2"/>
        <v>1500.453043478261</v>
      </c>
      <c r="M13" s="2">
        <f t="shared" ref="M13" si="23">I13/Q13</f>
        <v>78.13586056787932</v>
      </c>
      <c r="N13" s="2">
        <f t="shared" si="4"/>
        <v>1.500453043478261</v>
      </c>
      <c r="O13" s="13"/>
      <c r="P13" s="2">
        <f t="shared" si="6"/>
        <v>3.0969119797899216</v>
      </c>
      <c r="Q13" s="1">
        <v>2.3E-2</v>
      </c>
      <c r="R13" s="18"/>
      <c r="Y13" t="s">
        <v>68</v>
      </c>
    </row>
    <row r="14" spans="1:25" x14ac:dyDescent="0.25">
      <c r="A14" s="21" t="s">
        <v>23</v>
      </c>
      <c r="B14" s="1">
        <v>1</v>
      </c>
      <c r="C14" s="1">
        <v>0.88100000000000001</v>
      </c>
      <c r="D14" s="1">
        <v>0.35199999999999998</v>
      </c>
      <c r="E14" s="1">
        <v>0.51600000000000001</v>
      </c>
      <c r="F14" s="1">
        <f t="shared" si="7"/>
        <v>10.206619999999999</v>
      </c>
      <c r="G14" s="1">
        <f t="shared" si="8"/>
        <v>3.2161799999999996</v>
      </c>
      <c r="H14" s="1">
        <f t="shared" si="9"/>
        <v>14.053599999999999</v>
      </c>
      <c r="I14" s="1">
        <f t="shared" si="10"/>
        <v>1.386164998367347</v>
      </c>
      <c r="J14" s="1">
        <f t="shared" si="0"/>
        <v>972.05904761904753</v>
      </c>
      <c r="K14" s="1">
        <f t="shared" si="1"/>
        <v>306.30285714285708</v>
      </c>
      <c r="L14" s="1">
        <f t="shared" si="2"/>
        <v>1278.3619047619045</v>
      </c>
      <c r="M14" s="1">
        <f t="shared" ref="M14" si="24">(I14*2)/Q14</f>
        <v>132.0157141302235</v>
      </c>
      <c r="N14" s="1">
        <f t="shared" si="4"/>
        <v>1.2783619047619046</v>
      </c>
      <c r="O14" s="12">
        <f>AVERAGE(N14:N15)</f>
        <v>1.4826338690476191</v>
      </c>
      <c r="P14" s="1">
        <f t="shared" si="6"/>
        <v>3.1735226262211693</v>
      </c>
      <c r="Q14" s="1">
        <v>2.1000000000000001E-2</v>
      </c>
      <c r="R14" s="18"/>
    </row>
    <row r="15" spans="1:25" x14ac:dyDescent="0.25">
      <c r="A15" s="22"/>
      <c r="B15" s="2">
        <v>2</v>
      </c>
      <c r="C15" s="2">
        <v>1.3149999999999999</v>
      </c>
      <c r="D15" s="2">
        <v>0.53700000000000003</v>
      </c>
      <c r="E15" s="2">
        <v>0.79600000000000004</v>
      </c>
      <c r="F15" s="2">
        <f t="shared" si="7"/>
        <v>15.202269999999999</v>
      </c>
      <c r="G15" s="2">
        <f t="shared" si="8"/>
        <v>5.0406000000000004</v>
      </c>
      <c r="H15" s="2">
        <f t="shared" si="9"/>
        <v>21.1843</v>
      </c>
      <c r="I15" s="2">
        <f t="shared" si="10"/>
        <v>2.1235019089795912</v>
      </c>
      <c r="J15" s="2">
        <f t="shared" si="0"/>
        <v>1266.8558333333333</v>
      </c>
      <c r="K15" s="2">
        <f t="shared" si="1"/>
        <v>420.05</v>
      </c>
      <c r="L15" s="2">
        <f>J15+K15</f>
        <v>1686.9058333333332</v>
      </c>
      <c r="M15" s="2">
        <f t="shared" ref="M15" si="25">I15/Q15</f>
        <v>88.479246207482973</v>
      </c>
      <c r="N15" s="2">
        <f>L15/1000</f>
        <v>1.6869058333333333</v>
      </c>
      <c r="O15" s="13"/>
      <c r="P15" s="2">
        <f t="shared" si="6"/>
        <v>3.0159643693211122</v>
      </c>
      <c r="Q15" s="1">
        <v>2.4E-2</v>
      </c>
      <c r="R15" s="18"/>
    </row>
    <row r="16" spans="1:25" x14ac:dyDescent="0.25">
      <c r="A16" s="21" t="s">
        <v>24</v>
      </c>
      <c r="B16" s="1">
        <v>1</v>
      </c>
      <c r="C16" s="1">
        <v>1.002</v>
      </c>
      <c r="D16" s="1">
        <v>0.4</v>
      </c>
      <c r="E16" s="1">
        <v>0.61599999999999999</v>
      </c>
      <c r="F16" s="1">
        <f>(12.7*C16)-(2.79*D16)</f>
        <v>11.609399999999999</v>
      </c>
      <c r="G16" s="1">
        <f>(20.7*D16)-(4.62*C16)</f>
        <v>3.6507599999999991</v>
      </c>
      <c r="H16" s="1">
        <f>(17.9*D16)+(8.8*C16)</f>
        <v>15.977600000000001</v>
      </c>
      <c r="I16" s="1">
        <f t="shared" si="10"/>
        <v>1.6969595869387757</v>
      </c>
      <c r="J16" s="1">
        <f t="shared" si="0"/>
        <v>1105.6571428571426</v>
      </c>
      <c r="K16" s="1">
        <f>(G16*2)/Q16</f>
        <v>347.69142857142845</v>
      </c>
      <c r="L16" s="1">
        <f>J16+K16</f>
        <v>1453.3485714285712</v>
      </c>
      <c r="M16" s="1">
        <f t="shared" ref="M16" si="26">(I16*2)/Q16</f>
        <v>161.61519875607385</v>
      </c>
      <c r="N16" s="1">
        <f>L16/1000</f>
        <v>1.4533485714285712</v>
      </c>
      <c r="O16" s="12">
        <f t="shared" ref="O16" si="27">AVERAGE(N16:N17)</f>
        <v>1.2396357671957672</v>
      </c>
      <c r="P16" s="1">
        <f t="shared" si="6"/>
        <v>3.1799953982184537</v>
      </c>
      <c r="Q16" s="1">
        <v>2.1000000000000001E-2</v>
      </c>
      <c r="R16" s="18"/>
    </row>
    <row r="17" spans="1:29" x14ac:dyDescent="0.25">
      <c r="A17" s="22"/>
      <c r="B17" s="2">
        <v>2</v>
      </c>
      <c r="C17" s="2">
        <v>0.92500000000000004</v>
      </c>
      <c r="D17" s="2">
        <v>0.35599999999999998</v>
      </c>
      <c r="E17" s="2">
        <v>0.56399999999999995</v>
      </c>
      <c r="F17" s="2">
        <f t="shared" si="7"/>
        <v>10.75426</v>
      </c>
      <c r="G17" s="2">
        <f t="shared" si="8"/>
        <v>3.095699999999999</v>
      </c>
      <c r="H17" s="2">
        <f t="shared" si="9"/>
        <v>14.5124</v>
      </c>
      <c r="I17" s="2">
        <f t="shared" si="10"/>
        <v>1.6056750800000004</v>
      </c>
      <c r="J17" s="2">
        <f t="shared" si="0"/>
        <v>796.61185185185184</v>
      </c>
      <c r="K17" s="2">
        <f t="shared" si="1"/>
        <v>229.31111111111105</v>
      </c>
      <c r="L17" s="2">
        <f t="shared" si="2"/>
        <v>1025.9229629629629</v>
      </c>
      <c r="M17" s="2">
        <f t="shared" ref="M17" si="28">I17/Q17</f>
        <v>59.469447407407422</v>
      </c>
      <c r="N17" s="2">
        <f t="shared" si="4"/>
        <v>1.0259229629629629</v>
      </c>
      <c r="O17" s="13"/>
      <c r="P17" s="2">
        <f t="shared" si="6"/>
        <v>3.4739348128048597</v>
      </c>
      <c r="Q17" s="1">
        <v>2.7E-2</v>
      </c>
      <c r="R17" s="18"/>
    </row>
    <row r="18" spans="1:29" x14ac:dyDescent="0.25">
      <c r="A18" s="21" t="s">
        <v>25</v>
      </c>
      <c r="B18" s="1">
        <v>1</v>
      </c>
      <c r="C18" s="1">
        <v>1.5229999999999999</v>
      </c>
      <c r="D18" s="1">
        <v>0.622</v>
      </c>
      <c r="E18" s="1">
        <v>0.93500000000000005</v>
      </c>
      <c r="F18" s="1">
        <f t="shared" si="7"/>
        <v>17.606719999999999</v>
      </c>
      <c r="G18" s="1">
        <f t="shared" si="8"/>
        <v>5.8391399999999996</v>
      </c>
      <c r="H18" s="1">
        <f t="shared" si="9"/>
        <v>24.536200000000001</v>
      </c>
      <c r="I18" s="1">
        <f t="shared" si="10"/>
        <v>2.5125630873469391</v>
      </c>
      <c r="J18" s="1">
        <f t="shared" si="0"/>
        <v>1304.2014814814816</v>
      </c>
      <c r="K18" s="1">
        <f t="shared" si="1"/>
        <v>432.52888888888884</v>
      </c>
      <c r="L18" s="1">
        <f t="shared" si="2"/>
        <v>1736.7303703703703</v>
      </c>
      <c r="M18" s="1">
        <f t="shared" ref="M18" si="29">(I18*2)/Q18</f>
        <v>186.11578424792143</v>
      </c>
      <c r="N18" s="1">
        <f t="shared" si="4"/>
        <v>1.7367303703703703</v>
      </c>
      <c r="O18" s="12">
        <f t="shared" ref="O18" si="30">AVERAGE(N18:N19)</f>
        <v>1.5599769708994708</v>
      </c>
      <c r="P18" s="1">
        <f t="shared" si="6"/>
        <v>3.0152933479930266</v>
      </c>
      <c r="Q18" s="1">
        <v>2.7E-2</v>
      </c>
      <c r="R18" s="18"/>
      <c r="S18" t="s">
        <v>61</v>
      </c>
    </row>
    <row r="19" spans="1:29" x14ac:dyDescent="0.25">
      <c r="A19" s="22"/>
      <c r="B19" s="2">
        <v>2</v>
      </c>
      <c r="C19" s="2">
        <v>1.264</v>
      </c>
      <c r="D19" s="2">
        <v>0.51100000000000001</v>
      </c>
      <c r="E19" s="2">
        <v>0.81899999999999995</v>
      </c>
      <c r="F19" s="2">
        <f t="shared" si="7"/>
        <v>14.627109999999998</v>
      </c>
      <c r="G19" s="2">
        <f t="shared" si="8"/>
        <v>4.7380199999999997</v>
      </c>
      <c r="H19" s="2">
        <f t="shared" si="9"/>
        <v>20.270099999999999</v>
      </c>
      <c r="I19" s="2">
        <f t="shared" si="10"/>
        <v>2.2837145783673471</v>
      </c>
      <c r="J19" s="2">
        <f t="shared" si="0"/>
        <v>1044.7935714285713</v>
      </c>
      <c r="K19" s="2">
        <f t="shared" si="1"/>
        <v>338.42999999999995</v>
      </c>
      <c r="L19" s="2">
        <f t="shared" si="2"/>
        <v>1383.2235714285712</v>
      </c>
      <c r="M19" s="2">
        <f t="shared" ref="M19" si="31">I19/Q19</f>
        <v>81.561234941690969</v>
      </c>
      <c r="N19" s="2">
        <f t="shared" si="4"/>
        <v>1.3832235714285712</v>
      </c>
      <c r="O19" s="13"/>
      <c r="P19" s="2">
        <f t="shared" si="6"/>
        <v>3.0871777662399058</v>
      </c>
      <c r="Q19" s="1">
        <v>2.8000000000000001E-2</v>
      </c>
      <c r="R19" s="17"/>
      <c r="V19" t="s">
        <v>62</v>
      </c>
    </row>
    <row r="20" spans="1:29" x14ac:dyDescent="0.25">
      <c r="A20" s="21" t="s">
        <v>26</v>
      </c>
      <c r="B20" s="1">
        <v>1</v>
      </c>
      <c r="C20" s="1">
        <v>1.256</v>
      </c>
      <c r="D20" s="1">
        <v>0.51400000000000001</v>
      </c>
      <c r="E20" s="1">
        <v>0.86399999999999999</v>
      </c>
      <c r="F20" s="1">
        <f t="shared" si="7"/>
        <v>14.517139999999999</v>
      </c>
      <c r="G20" s="1">
        <f t="shared" si="8"/>
        <v>4.8370799999999994</v>
      </c>
      <c r="H20" s="1">
        <f t="shared" si="9"/>
        <v>20.253399999999999</v>
      </c>
      <c r="I20" s="1">
        <f t="shared" si="10"/>
        <v>2.4467544644897958</v>
      </c>
      <c r="J20" s="1">
        <f t="shared" si="0"/>
        <v>1075.3437037037036</v>
      </c>
      <c r="K20" s="1">
        <f t="shared" si="1"/>
        <v>358.30222222222216</v>
      </c>
      <c r="L20" s="1">
        <f t="shared" si="2"/>
        <v>1433.6459259259257</v>
      </c>
      <c r="M20" s="1">
        <f t="shared" ref="M20" si="32">(I20*2)/Q20</f>
        <v>181.24107144368858</v>
      </c>
      <c r="N20" s="1">
        <f t="shared" si="4"/>
        <v>1.4336459259259258</v>
      </c>
      <c r="O20" s="12">
        <f t="shared" ref="O20" si="33">AVERAGE(N20:N21)</f>
        <v>1.3922011447811447</v>
      </c>
      <c r="P20" s="1">
        <f t="shared" si="6"/>
        <v>3.0012197441431612</v>
      </c>
      <c r="Q20" s="1">
        <v>2.7E-2</v>
      </c>
      <c r="R20" s="16">
        <f>PRODUCT(Q20,0.99)</f>
        <v>2.673E-2</v>
      </c>
      <c r="S20" s="19">
        <v>0.01</v>
      </c>
      <c r="T20">
        <f>PRODUCT(O20,0.99)</f>
        <v>1.3782791333333333</v>
      </c>
      <c r="V20">
        <f>AVERAGE(T20,T22,T24)</f>
        <v>1.4475348993589741</v>
      </c>
      <c r="W20">
        <f>STDEVA(T20,T22)</f>
        <v>9.7942443585999142E-2</v>
      </c>
      <c r="Z20" t="s">
        <v>72</v>
      </c>
    </row>
    <row r="21" spans="1:29" x14ac:dyDescent="0.25">
      <c r="A21" s="22"/>
      <c r="B21" s="2">
        <v>2</v>
      </c>
      <c r="C21" s="2">
        <v>0.97</v>
      </c>
      <c r="D21" s="2">
        <v>0.39200000000000002</v>
      </c>
      <c r="E21" s="2">
        <v>0.65500000000000003</v>
      </c>
      <c r="F21" s="2">
        <f t="shared" si="7"/>
        <v>11.22532</v>
      </c>
      <c r="G21" s="2">
        <f t="shared" si="8"/>
        <v>3.633</v>
      </c>
      <c r="H21" s="2">
        <f t="shared" si="9"/>
        <v>15.5528</v>
      </c>
      <c r="I21" s="2">
        <f t="shared" si="10"/>
        <v>1.8613094089795921</v>
      </c>
      <c r="J21" s="2">
        <f t="shared" si="0"/>
        <v>1020.4836363636364</v>
      </c>
      <c r="K21" s="2">
        <f t="shared" si="1"/>
        <v>330.27272727272731</v>
      </c>
      <c r="L21" s="2">
        <f t="shared" si="2"/>
        <v>1350.7563636363636</v>
      </c>
      <c r="M21" s="2">
        <f t="shared" ref="M21" si="34">I21/Q21</f>
        <v>84.604973135436012</v>
      </c>
      <c r="N21" s="2">
        <f t="shared" si="4"/>
        <v>1.3507563636363635</v>
      </c>
      <c r="O21" s="13"/>
      <c r="P21" s="2">
        <f t="shared" si="6"/>
        <v>3.0898210845031655</v>
      </c>
      <c r="Q21" s="1">
        <v>2.1999999999999999E-2</v>
      </c>
      <c r="R21" s="16">
        <f t="shared" ref="R21:R25" si="35">PRODUCT(Q21,0.99)</f>
        <v>2.1779999999999997E-2</v>
      </c>
      <c r="Y21">
        <v>1</v>
      </c>
      <c r="Z21" s="20">
        <v>1.4983261904761904</v>
      </c>
      <c r="AB21">
        <v>1</v>
      </c>
      <c r="AC21" s="20">
        <v>1.4983261904761904</v>
      </c>
    </row>
    <row r="22" spans="1:29" x14ac:dyDescent="0.25">
      <c r="A22" s="21" t="s">
        <v>27</v>
      </c>
      <c r="B22" s="1">
        <v>1</v>
      </c>
      <c r="C22" s="1">
        <v>1.226</v>
      </c>
      <c r="D22" s="1">
        <v>0.503</v>
      </c>
      <c r="E22" s="1">
        <v>0.82599999999999996</v>
      </c>
      <c r="F22" s="1">
        <f t="shared" si="7"/>
        <v>14.166829999999997</v>
      </c>
      <c r="G22" s="1">
        <f t="shared" si="8"/>
        <v>4.747980000000001</v>
      </c>
      <c r="H22" s="1">
        <f t="shared" si="9"/>
        <v>19.792499999999997</v>
      </c>
      <c r="I22" s="1">
        <f t="shared" si="10"/>
        <v>2.3118432722448974</v>
      </c>
      <c r="J22" s="1">
        <f t="shared" si="0"/>
        <v>1287.8936363636362</v>
      </c>
      <c r="K22" s="1">
        <f t="shared" si="1"/>
        <v>431.63454545454556</v>
      </c>
      <c r="L22" s="1">
        <f t="shared" si="2"/>
        <v>1719.5281818181818</v>
      </c>
      <c r="M22" s="1">
        <f t="shared" ref="M22" si="36">(I22*2)/Q22</f>
        <v>210.16757020408158</v>
      </c>
      <c r="N22" s="1">
        <f t="shared" si="4"/>
        <v>1.7195281818181818</v>
      </c>
      <c r="O22" s="12">
        <f t="shared" ref="O22" si="37">AVERAGE(N22:N23)</f>
        <v>1.532111783216783</v>
      </c>
      <c r="P22" s="1">
        <f t="shared" si="6"/>
        <v>2.9837594092645703</v>
      </c>
      <c r="Q22" s="1">
        <v>2.1999999999999999E-2</v>
      </c>
      <c r="R22" s="16">
        <f t="shared" si="35"/>
        <v>2.1779999999999997E-2</v>
      </c>
      <c r="T22">
        <f>PRODUCT(O22,0.99)</f>
        <v>1.516790665384615</v>
      </c>
      <c r="Y22">
        <v>1</v>
      </c>
      <c r="Z22" s="20">
        <v>1.6640310666666664</v>
      </c>
      <c r="AB22">
        <v>1</v>
      </c>
      <c r="AC22" s="20">
        <v>1.6640310666666664</v>
      </c>
    </row>
    <row r="23" spans="1:29" x14ac:dyDescent="0.25">
      <c r="A23" s="22"/>
      <c r="B23" s="2">
        <v>2</v>
      </c>
      <c r="C23" s="2">
        <v>1.135</v>
      </c>
      <c r="D23" s="2">
        <v>0.46400000000000002</v>
      </c>
      <c r="E23" s="2">
        <v>0.76300000000000001</v>
      </c>
      <c r="F23" s="2">
        <f t="shared" si="7"/>
        <v>13.119939999999998</v>
      </c>
      <c r="G23" s="2">
        <f t="shared" si="8"/>
        <v>4.3611000000000004</v>
      </c>
      <c r="H23" s="2">
        <f t="shared" si="9"/>
        <v>18.293600000000001</v>
      </c>
      <c r="I23" s="2">
        <f t="shared" si="10"/>
        <v>2.1406482914285716</v>
      </c>
      <c r="J23" s="2">
        <f t="shared" si="0"/>
        <v>1009.2261538461537</v>
      </c>
      <c r="K23" s="2">
        <f t="shared" si="1"/>
        <v>335.46923076923082</v>
      </c>
      <c r="L23" s="2">
        <f t="shared" si="2"/>
        <v>1344.6953846153845</v>
      </c>
      <c r="M23" s="2">
        <f t="shared" ref="M23" si="38">I23/Q23</f>
        <v>82.332626593406602</v>
      </c>
      <c r="N23" s="2">
        <f t="shared" si="4"/>
        <v>1.3446953846153844</v>
      </c>
      <c r="O23" s="13"/>
      <c r="P23" s="2">
        <f t="shared" si="6"/>
        <v>3.0084015500676426</v>
      </c>
      <c r="Q23" s="1">
        <v>2.5999999999999999E-2</v>
      </c>
      <c r="R23" s="16">
        <f t="shared" si="35"/>
        <v>2.5739999999999999E-2</v>
      </c>
      <c r="Y23">
        <v>2</v>
      </c>
      <c r="Z23" s="20">
        <v>1.6868233653846152</v>
      </c>
      <c r="AB23">
        <v>2</v>
      </c>
      <c r="AC23" s="20">
        <v>1.4826338690476191</v>
      </c>
    </row>
    <row r="24" spans="1:29" x14ac:dyDescent="0.25">
      <c r="A24" s="21" t="s">
        <v>28</v>
      </c>
      <c r="B24" s="1">
        <v>1</v>
      </c>
      <c r="C24" s="1">
        <v>1.5960000000000001</v>
      </c>
      <c r="D24" s="1">
        <v>0.66100000000000003</v>
      </c>
      <c r="E24" s="1">
        <v>1.079</v>
      </c>
      <c r="F24" s="1">
        <f t="shared" si="7"/>
        <v>18.42501</v>
      </c>
      <c r="G24" s="1">
        <f t="shared" si="8"/>
        <v>6.3091799999999996</v>
      </c>
      <c r="H24" s="1">
        <f t="shared" si="9"/>
        <v>25.8767</v>
      </c>
      <c r="I24" s="1">
        <f t="shared" si="10"/>
        <v>2.9975436632653061</v>
      </c>
      <c r="J24" s="1">
        <f t="shared" si="0"/>
        <v>1602.1747826086958</v>
      </c>
      <c r="K24" s="1">
        <f t="shared" si="1"/>
        <v>548.62434782608693</v>
      </c>
      <c r="L24" s="1">
        <f t="shared" si="2"/>
        <v>2150.7991304347825</v>
      </c>
      <c r="M24" s="1">
        <f t="shared" ref="M24" si="39">(I24*2)/Q24</f>
        <v>260.65597071872224</v>
      </c>
      <c r="N24" s="1">
        <f t="shared" si="4"/>
        <v>2.1507991304347827</v>
      </c>
      <c r="O24" s="12">
        <f t="shared" ref="O24" si="40">AVERAGE(N24:N25)</f>
        <v>1.8902041106719367</v>
      </c>
      <c r="P24" s="1">
        <f t="shared" si="6"/>
        <v>2.9203493956425404</v>
      </c>
      <c r="Q24" s="1">
        <v>2.3E-2</v>
      </c>
      <c r="R24" s="16">
        <f t="shared" si="35"/>
        <v>2.2769999999999999E-2</v>
      </c>
      <c r="Y24">
        <v>2</v>
      </c>
      <c r="Z24" s="20">
        <v>1.3905396273291926</v>
      </c>
      <c r="AB24">
        <v>2</v>
      </c>
      <c r="AC24" s="20">
        <v>1.5599769708994708</v>
      </c>
    </row>
    <row r="25" spans="1:29" x14ac:dyDescent="0.25">
      <c r="A25" s="22"/>
      <c r="B25" s="2">
        <v>2</v>
      </c>
      <c r="C25" s="2">
        <v>1.159</v>
      </c>
      <c r="D25" s="2">
        <v>0.47799999999999998</v>
      </c>
      <c r="E25" s="2">
        <v>0.749</v>
      </c>
      <c r="F25" s="2">
        <f t="shared" si="7"/>
        <v>13.385679999999999</v>
      </c>
      <c r="G25" s="2">
        <f t="shared" si="8"/>
        <v>4.5400199999999984</v>
      </c>
      <c r="H25" s="2">
        <f t="shared" si="9"/>
        <v>18.755400000000002</v>
      </c>
      <c r="I25" s="2">
        <f t="shared" si="10"/>
        <v>2.0445506302040819</v>
      </c>
      <c r="J25" s="2">
        <f t="shared" si="0"/>
        <v>1216.8799999999999</v>
      </c>
      <c r="K25" s="2">
        <f t="shared" si="1"/>
        <v>412.72909090909081</v>
      </c>
      <c r="L25" s="2">
        <f t="shared" si="2"/>
        <v>1629.6090909090908</v>
      </c>
      <c r="M25" s="2">
        <f t="shared" ref="M25" si="41">I25/Q25</f>
        <v>92.934119554730998</v>
      </c>
      <c r="N25" s="2">
        <f t="shared" si="4"/>
        <v>1.6296090909090908</v>
      </c>
      <c r="O25" s="13"/>
      <c r="P25" s="2">
        <f t="shared" si="6"/>
        <v>2.9483746767635393</v>
      </c>
      <c r="Q25" s="1">
        <v>2.1999999999999999E-2</v>
      </c>
      <c r="R25" s="16">
        <f t="shared" si="35"/>
        <v>2.1779999999999997E-2</v>
      </c>
      <c r="Y25">
        <v>3</v>
      </c>
      <c r="Z25">
        <v>1.3782791333333333</v>
      </c>
      <c r="AB25">
        <v>3</v>
      </c>
      <c r="AC25">
        <v>1.341519587121212</v>
      </c>
    </row>
    <row r="26" spans="1:29" x14ac:dyDescent="0.25">
      <c r="A26" s="21" t="s">
        <v>29</v>
      </c>
      <c r="B26" s="1">
        <v>1</v>
      </c>
      <c r="C26" s="1">
        <v>1.1659999999999999</v>
      </c>
      <c r="D26" s="1">
        <v>0.48299999999999998</v>
      </c>
      <c r="E26" s="1">
        <v>0.73499999999999999</v>
      </c>
      <c r="F26" s="1">
        <f t="shared" si="7"/>
        <v>13.460629999999998</v>
      </c>
      <c r="G26" s="1">
        <f t="shared" si="8"/>
        <v>4.6111799999999992</v>
      </c>
      <c r="H26" s="1">
        <f t="shared" si="9"/>
        <v>18.906500000000001</v>
      </c>
      <c r="I26" s="1">
        <f t="shared" si="10"/>
        <v>1.9720263497959185</v>
      </c>
      <c r="J26" s="1">
        <f t="shared" si="0"/>
        <v>1121.7191666666665</v>
      </c>
      <c r="K26" s="1">
        <f t="shared" si="1"/>
        <v>384.26499999999993</v>
      </c>
      <c r="L26" s="1">
        <f t="shared" si="2"/>
        <v>1505.9841666666664</v>
      </c>
      <c r="M26" s="1">
        <f t="shared" ref="M26" si="42">(I26*2)/Q26</f>
        <v>164.33552914965986</v>
      </c>
      <c r="N26" s="1">
        <f t="shared" si="4"/>
        <v>1.5059841666666665</v>
      </c>
      <c r="O26" s="12">
        <f t="shared" ref="O26" si="43">AVERAGE(N26:N27)</f>
        <v>1.3688975378787878</v>
      </c>
      <c r="P26" s="1">
        <f t="shared" si="6"/>
        <v>2.919129159998092</v>
      </c>
      <c r="Q26" s="1">
        <v>2.4E-2</v>
      </c>
      <c r="R26" s="16">
        <f>PRODUCT(Q26,0.98)</f>
        <v>2.3519999999999999E-2</v>
      </c>
      <c r="S26" s="19">
        <v>0.02</v>
      </c>
      <c r="T26">
        <f>PRODUCT(O26,0.98)</f>
        <v>1.341519587121212</v>
      </c>
      <c r="V26">
        <f>AVERAGE(T26,T28,T30)</f>
        <v>1.4500832075757575</v>
      </c>
      <c r="W26">
        <f>STDEVA(T26,T28)</f>
        <v>0.15353214442714339</v>
      </c>
      <c r="Y26">
        <v>3</v>
      </c>
      <c r="Z26">
        <v>1.516790665384615</v>
      </c>
      <c r="AB26">
        <v>3</v>
      </c>
      <c r="AC26">
        <v>1.558646828030303</v>
      </c>
    </row>
    <row r="27" spans="1:29" x14ac:dyDescent="0.25">
      <c r="A27" s="22"/>
      <c r="B27" s="2">
        <v>2</v>
      </c>
      <c r="C27" s="2">
        <v>0.879</v>
      </c>
      <c r="D27" s="2">
        <v>0.36</v>
      </c>
      <c r="E27" s="2">
        <v>0.54200000000000004</v>
      </c>
      <c r="F27" s="2">
        <f t="shared" si="7"/>
        <v>10.158899999999999</v>
      </c>
      <c r="G27" s="2">
        <f t="shared" si="8"/>
        <v>3.3910199999999993</v>
      </c>
      <c r="H27" s="2">
        <f t="shared" si="9"/>
        <v>14.1792</v>
      </c>
      <c r="I27" s="2">
        <f t="shared" si="10"/>
        <v>1.4553376269387757</v>
      </c>
      <c r="J27" s="2">
        <f t="shared" si="0"/>
        <v>923.5363636363636</v>
      </c>
      <c r="K27" s="2">
        <f t="shared" si="1"/>
        <v>308.27454545454543</v>
      </c>
      <c r="L27" s="2">
        <f t="shared" si="2"/>
        <v>1231.810909090909</v>
      </c>
      <c r="M27" s="2">
        <f t="shared" ref="M27" si="44">I27/Q27</f>
        <v>66.151710315398901</v>
      </c>
      <c r="N27" s="2">
        <f t="shared" si="4"/>
        <v>1.2318109090909091</v>
      </c>
      <c r="O27" s="13"/>
      <c r="P27" s="2">
        <f t="shared" si="6"/>
        <v>2.9958242652653189</v>
      </c>
      <c r="Q27" s="1">
        <v>2.1999999999999999E-2</v>
      </c>
      <c r="R27" s="16">
        <f t="shared" ref="R27:R31" si="45">PRODUCT(Q27,0.98)</f>
        <v>2.1559999999999999E-2</v>
      </c>
      <c r="Y27">
        <v>4</v>
      </c>
      <c r="Z27">
        <v>1.3946606026936026</v>
      </c>
      <c r="AB27">
        <v>4</v>
      </c>
      <c r="AC27">
        <v>1.3472262826666666</v>
      </c>
    </row>
    <row r="28" spans="1:29" x14ac:dyDescent="0.25">
      <c r="A28" s="21" t="s">
        <v>30</v>
      </c>
      <c r="B28" s="1">
        <v>1</v>
      </c>
      <c r="C28" s="1">
        <v>1.3160000000000001</v>
      </c>
      <c r="D28" s="1">
        <v>0.54400000000000004</v>
      </c>
      <c r="E28" s="1">
        <v>0.79900000000000004</v>
      </c>
      <c r="F28" s="1">
        <f t="shared" si="7"/>
        <v>15.19544</v>
      </c>
      <c r="G28" s="1">
        <f t="shared" si="8"/>
        <v>5.1808799999999993</v>
      </c>
      <c r="H28" s="1">
        <f t="shared" si="9"/>
        <v>21.318400000000004</v>
      </c>
      <c r="I28" s="1">
        <f t="shared" si="10"/>
        <v>2.1059864522448981</v>
      </c>
      <c r="J28" s="1">
        <f t="shared" si="0"/>
        <v>1381.4036363636365</v>
      </c>
      <c r="K28" s="1">
        <f t="shared" si="1"/>
        <v>470.98909090909086</v>
      </c>
      <c r="L28" s="1">
        <f t="shared" si="2"/>
        <v>1852.3927272727274</v>
      </c>
      <c r="M28" s="1">
        <f t="shared" ref="M28" si="46">(I28*2)/Q28</f>
        <v>191.4533138404453</v>
      </c>
      <c r="N28" s="1">
        <f t="shared" si="4"/>
        <v>1.8523927272727274</v>
      </c>
      <c r="O28" s="12">
        <f t="shared" ref="O28" si="47">AVERAGE(N28:N29)</f>
        <v>1.5904559469696968</v>
      </c>
      <c r="P28" s="1">
        <f t="shared" si="6"/>
        <v>2.9329843578697057</v>
      </c>
      <c r="Q28" s="1">
        <v>2.1999999999999999E-2</v>
      </c>
      <c r="R28" s="16">
        <f t="shared" si="45"/>
        <v>2.1559999999999999E-2</v>
      </c>
      <c r="T28">
        <f>PRODUCT(O28,0.98)</f>
        <v>1.558646828030303</v>
      </c>
      <c r="Y28">
        <v>4</v>
      </c>
      <c r="Z28">
        <v>1.3494606592727272</v>
      </c>
      <c r="AB28">
        <v>4</v>
      </c>
      <c r="AC28">
        <v>1.4156633353846151</v>
      </c>
    </row>
    <row r="29" spans="1:29" x14ac:dyDescent="0.25">
      <c r="A29" s="22"/>
      <c r="B29" s="2">
        <v>2</v>
      </c>
      <c r="C29" s="2">
        <v>1.0309999999999999</v>
      </c>
      <c r="D29" s="2">
        <v>0.42499999999999999</v>
      </c>
      <c r="E29" s="2">
        <v>0.625</v>
      </c>
      <c r="F29" s="2">
        <f t="shared" si="7"/>
        <v>11.907949999999998</v>
      </c>
      <c r="G29" s="2">
        <f t="shared" si="8"/>
        <v>4.0342799999999999</v>
      </c>
      <c r="H29" s="2">
        <f t="shared" si="9"/>
        <v>16.680299999999999</v>
      </c>
      <c r="I29" s="2">
        <f t="shared" si="10"/>
        <v>1.6511782812244895</v>
      </c>
      <c r="J29" s="2">
        <f t="shared" si="0"/>
        <v>992.32916666666642</v>
      </c>
      <c r="K29" s="2">
        <f t="shared" si="1"/>
        <v>336.19</v>
      </c>
      <c r="L29" s="2">
        <f t="shared" si="2"/>
        <v>1328.5191666666665</v>
      </c>
      <c r="M29" s="2">
        <f t="shared" ref="M29" si="48">I29/Q29</f>
        <v>68.799095051020402</v>
      </c>
      <c r="N29" s="2">
        <f t="shared" si="4"/>
        <v>1.3285191666666665</v>
      </c>
      <c r="O29" s="13"/>
      <c r="P29" s="2">
        <f t="shared" si="6"/>
        <v>2.9516915038123277</v>
      </c>
      <c r="Q29" s="1">
        <v>2.4E-2</v>
      </c>
      <c r="R29" s="16">
        <f t="shared" si="45"/>
        <v>2.3519999999999999E-2</v>
      </c>
      <c r="Y29">
        <v>5</v>
      </c>
      <c r="Z29">
        <v>1.1524320224999998</v>
      </c>
      <c r="AB29">
        <v>5</v>
      </c>
      <c r="AC29">
        <v>1.6119302982222219</v>
      </c>
    </row>
    <row r="30" spans="1:29" x14ac:dyDescent="0.25">
      <c r="A30" s="21" t="s">
        <v>31</v>
      </c>
      <c r="B30" s="1">
        <v>1</v>
      </c>
      <c r="C30" s="1">
        <v>1.087</v>
      </c>
      <c r="D30" s="1">
        <v>0.434</v>
      </c>
      <c r="E30" s="1">
        <v>0.64100000000000001</v>
      </c>
      <c r="F30" s="1">
        <f t="shared" si="7"/>
        <v>12.594039999999998</v>
      </c>
      <c r="G30" s="1">
        <f t="shared" si="8"/>
        <v>3.9618600000000006</v>
      </c>
      <c r="H30" s="1">
        <f t="shared" si="9"/>
        <v>17.334199999999999</v>
      </c>
      <c r="I30" s="1">
        <f t="shared" si="10"/>
        <v>1.7293687640816322</v>
      </c>
      <c r="J30" s="1">
        <f t="shared" si="0"/>
        <v>1007.5231999999997</v>
      </c>
      <c r="K30" s="1">
        <f t="shared" si="1"/>
        <v>316.94880000000001</v>
      </c>
      <c r="L30" s="1">
        <f t="shared" si="2"/>
        <v>1324.4719999999998</v>
      </c>
      <c r="M30" s="1">
        <f t="shared" ref="M30" si="49">(I30*2)/Q30</f>
        <v>138.34950112653055</v>
      </c>
      <c r="N30" s="1">
        <f t="shared" si="4"/>
        <v>1.3244719999999996</v>
      </c>
      <c r="O30" s="12">
        <f t="shared" ref="O30" si="50">AVERAGE(N30:N31)</f>
        <v>1.1839739999999996</v>
      </c>
      <c r="P30" s="1">
        <f t="shared" si="6"/>
        <v>3.1788200491688237</v>
      </c>
      <c r="Q30" s="1">
        <v>2.5000000000000001E-2</v>
      </c>
      <c r="R30" s="16">
        <f t="shared" si="45"/>
        <v>2.4500000000000001E-2</v>
      </c>
      <c r="Y30">
        <v>5</v>
      </c>
      <c r="Z30">
        <v>1.2504375083333334</v>
      </c>
      <c r="AB30">
        <v>5</v>
      </c>
      <c r="AC30">
        <v>1.4398560235</v>
      </c>
    </row>
    <row r="31" spans="1:29" x14ac:dyDescent="0.25">
      <c r="A31" s="22"/>
      <c r="B31" s="2">
        <v>2</v>
      </c>
      <c r="C31" s="2">
        <v>0.85399999999999998</v>
      </c>
      <c r="D31" s="2">
        <v>0.34300000000000003</v>
      </c>
      <c r="E31" s="2">
        <v>0.497</v>
      </c>
      <c r="F31" s="2">
        <f t="shared" si="7"/>
        <v>9.8888299999999987</v>
      </c>
      <c r="G31" s="2">
        <f t="shared" si="8"/>
        <v>3.1546200000000004</v>
      </c>
      <c r="H31" s="2">
        <f t="shared" si="9"/>
        <v>13.654900000000001</v>
      </c>
      <c r="I31" s="2">
        <f t="shared" si="10"/>
        <v>1.3228392200000001</v>
      </c>
      <c r="J31" s="2">
        <f t="shared" si="0"/>
        <v>791.10639999999989</v>
      </c>
      <c r="K31" s="2">
        <f t="shared" si="1"/>
        <v>252.36960000000002</v>
      </c>
      <c r="L31" s="2">
        <f t="shared" si="2"/>
        <v>1043.4759999999999</v>
      </c>
      <c r="M31" s="2">
        <f t="shared" ref="M31" si="51">I31/Q31</f>
        <v>52.9135688</v>
      </c>
      <c r="N31" s="2">
        <f t="shared" si="4"/>
        <v>1.0434759999999998</v>
      </c>
      <c r="O31" s="13"/>
      <c r="P31" s="2">
        <f t="shared" si="6"/>
        <v>3.1347135312652545</v>
      </c>
      <c r="Q31" s="1">
        <v>2.5000000000000001E-2</v>
      </c>
      <c r="R31" s="16">
        <f t="shared" si="45"/>
        <v>2.4500000000000001E-2</v>
      </c>
      <c r="Y31">
        <v>6</v>
      </c>
      <c r="Z31">
        <v>0.7428244923076921</v>
      </c>
      <c r="AB31">
        <v>6</v>
      </c>
      <c r="AC31">
        <v>1.2039576581027669</v>
      </c>
    </row>
    <row r="32" spans="1:29" x14ac:dyDescent="0.25">
      <c r="A32" s="21" t="s">
        <v>32</v>
      </c>
      <c r="B32" s="1">
        <v>1</v>
      </c>
      <c r="C32" s="1">
        <v>1.046</v>
      </c>
      <c r="D32" s="1">
        <v>0.42299999999999999</v>
      </c>
      <c r="E32" s="1">
        <v>0.68300000000000005</v>
      </c>
      <c r="F32" s="1">
        <f t="shared" si="7"/>
        <v>12.10403</v>
      </c>
      <c r="G32" s="1">
        <f t="shared" si="8"/>
        <v>3.9235799999999994</v>
      </c>
      <c r="H32" s="1">
        <f t="shared" si="9"/>
        <v>16.776499999999999</v>
      </c>
      <c r="I32" s="1">
        <f t="shared" si="10"/>
        <v>1.9107052314285715</v>
      </c>
      <c r="J32" s="1">
        <f t="shared" si="0"/>
        <v>1100.3663636363638</v>
      </c>
      <c r="K32" s="1">
        <f t="shared" si="1"/>
        <v>356.68909090909085</v>
      </c>
      <c r="L32" s="1">
        <f t="shared" si="2"/>
        <v>1457.0554545454547</v>
      </c>
      <c r="M32" s="1">
        <f t="shared" ref="M32" si="52">(I32*2)/Q32</f>
        <v>173.70047558441561</v>
      </c>
      <c r="N32" s="1">
        <f t="shared" si="4"/>
        <v>1.4570554545454548</v>
      </c>
      <c r="O32" s="12">
        <f t="shared" ref="O32" si="53">AVERAGE(N32:N33)</f>
        <v>1.5566053272727274</v>
      </c>
      <c r="P32" s="1">
        <f t="shared" si="6"/>
        <v>3.0849453815138221</v>
      </c>
      <c r="Q32" s="1">
        <v>2.1999999999999999E-2</v>
      </c>
      <c r="R32" s="16">
        <f>PRODUCT(Q32,0.98)</f>
        <v>2.1559999999999999E-2</v>
      </c>
      <c r="S32" s="19">
        <v>0.02</v>
      </c>
      <c r="V32">
        <f>AVERAGE(T32,T34,T36)</f>
        <v>1.3720606309831649</v>
      </c>
      <c r="Y32">
        <v>6</v>
      </c>
      <c r="Z32">
        <v>0.45665475852842807</v>
      </c>
      <c r="AB32">
        <v>6</v>
      </c>
      <c r="AC32">
        <v>1.059442643076923</v>
      </c>
    </row>
    <row r="33" spans="1:23" x14ac:dyDescent="0.25">
      <c r="A33" s="22"/>
      <c r="B33" s="2">
        <v>2</v>
      </c>
      <c r="C33" s="2">
        <v>1.343</v>
      </c>
      <c r="D33" s="2">
        <v>0.55000000000000004</v>
      </c>
      <c r="E33" s="2">
        <v>0.88200000000000001</v>
      </c>
      <c r="F33" s="2">
        <f t="shared" si="7"/>
        <v>15.521599999999998</v>
      </c>
      <c r="G33" s="2">
        <f t="shared" si="8"/>
        <v>5.1803400000000002</v>
      </c>
      <c r="H33" s="2">
        <f t="shared" si="9"/>
        <v>21.663400000000003</v>
      </c>
      <c r="I33" s="2">
        <f t="shared" si="10"/>
        <v>2.4436917926530612</v>
      </c>
      <c r="J33" s="2">
        <f t="shared" si="0"/>
        <v>1241.7279999999998</v>
      </c>
      <c r="K33" s="2">
        <f t="shared" si="1"/>
        <v>414.42719999999997</v>
      </c>
      <c r="L33" s="2">
        <f t="shared" si="2"/>
        <v>1656.1551999999997</v>
      </c>
      <c r="M33" s="2">
        <f t="shared" ref="M33" si="54">I33/Q33</f>
        <v>97.747671706122446</v>
      </c>
      <c r="N33" s="2">
        <f t="shared" si="4"/>
        <v>1.6561551999999997</v>
      </c>
      <c r="O33" s="13"/>
      <c r="P33" s="2">
        <f t="shared" si="6"/>
        <v>2.996251211310454</v>
      </c>
      <c r="Q33" s="1">
        <v>2.5000000000000001E-2</v>
      </c>
      <c r="R33" s="16">
        <f t="shared" ref="R33:R37" si="55">PRODUCT(Q33,0.98)</f>
        <v>2.4500000000000001E-2</v>
      </c>
    </row>
    <row r="34" spans="1:23" x14ac:dyDescent="0.25">
      <c r="A34" s="21" t="s">
        <v>33</v>
      </c>
      <c r="B34" s="1">
        <v>1</v>
      </c>
      <c r="C34" s="1">
        <v>1.095</v>
      </c>
      <c r="D34" s="1">
        <v>0.42799999999999999</v>
      </c>
      <c r="E34" s="1">
        <v>0.69899999999999995</v>
      </c>
      <c r="F34" s="1">
        <f>(12.7*C34)-(2.79*D34)</f>
        <v>12.71238</v>
      </c>
      <c r="G34" s="1">
        <f t="shared" si="8"/>
        <v>3.8007</v>
      </c>
      <c r="H34" s="1">
        <f>(17.9*D34)+(8.8*C34)</f>
        <v>17.2972</v>
      </c>
      <c r="I34" s="1">
        <f t="shared" si="10"/>
        <v>1.9998921134693879</v>
      </c>
      <c r="J34" s="1">
        <f t="shared" si="0"/>
        <v>1155.6709090909092</v>
      </c>
      <c r="K34" s="1">
        <f t="shared" si="1"/>
        <v>345.51818181818186</v>
      </c>
      <c r="L34" s="1">
        <f>J34+K34</f>
        <v>1501.189090909091</v>
      </c>
      <c r="M34" s="1">
        <f t="shared" ref="M34" si="56">(I34*2)/Q34</f>
        <v>181.80837395176255</v>
      </c>
      <c r="N34" s="1">
        <f>L34/1000</f>
        <v>1.501189090909091</v>
      </c>
      <c r="O34" s="12">
        <f t="shared" ref="O34" si="57">AVERAGE(N34:N35)</f>
        <v>1.4231230639730639</v>
      </c>
      <c r="P34" s="1">
        <f t="shared" si="6"/>
        <v>3.3447470202857366</v>
      </c>
      <c r="Q34" s="1">
        <v>2.1999999999999999E-2</v>
      </c>
      <c r="R34" s="16">
        <f t="shared" si="55"/>
        <v>2.1559999999999999E-2</v>
      </c>
      <c r="T34">
        <f>PRODUCT(O34,0.98)</f>
        <v>1.3946606026936026</v>
      </c>
      <c r="W34">
        <f>STDEVA(T34,T36)</f>
        <v>3.1961186502149276E-2</v>
      </c>
    </row>
    <row r="35" spans="1:23" x14ac:dyDescent="0.25">
      <c r="A35" s="22"/>
      <c r="B35" s="2">
        <v>2</v>
      </c>
      <c r="C35" s="2">
        <v>1.19</v>
      </c>
      <c r="D35" s="2">
        <v>0.47699999999999998</v>
      </c>
      <c r="E35" s="2">
        <v>0.77400000000000002</v>
      </c>
      <c r="F35" s="2">
        <f>(12.7*C35)-(2.79*D35)</f>
        <v>13.782169999999997</v>
      </c>
      <c r="G35" s="2">
        <f t="shared" si="8"/>
        <v>4.3760999999999992</v>
      </c>
      <c r="H35" s="2">
        <f>(17.9*D35)+(8.8*C35)</f>
        <v>19.010300000000001</v>
      </c>
      <c r="I35" s="2">
        <f>((1000*E35)-(0.89*F35)-(52.02*G35))/245</f>
        <v>2.1799557008163264</v>
      </c>
      <c r="J35" s="2">
        <f t="shared" si="0"/>
        <v>1020.9014814814813</v>
      </c>
      <c r="K35" s="2">
        <f>(G35*2)/Q35</f>
        <v>324.15555555555551</v>
      </c>
      <c r="L35" s="2">
        <f>J35+K35</f>
        <v>1345.0570370370367</v>
      </c>
      <c r="M35" s="2">
        <f>I35/Q35</f>
        <v>80.739100030234312</v>
      </c>
      <c r="N35" s="2">
        <f t="shared" si="4"/>
        <v>1.3450570370370367</v>
      </c>
      <c r="O35" s="13"/>
      <c r="P35" s="2">
        <f t="shared" si="6"/>
        <v>3.149418431937113</v>
      </c>
      <c r="Q35" s="1">
        <v>2.7E-2</v>
      </c>
      <c r="R35" s="16">
        <f t="shared" si="55"/>
        <v>2.6460000000000001E-2</v>
      </c>
    </row>
    <row r="36" spans="1:23" x14ac:dyDescent="0.25">
      <c r="A36" s="21" t="s">
        <v>34</v>
      </c>
      <c r="B36" s="1">
        <v>1</v>
      </c>
      <c r="C36" s="1">
        <v>1.105</v>
      </c>
      <c r="D36" s="1">
        <v>0.439</v>
      </c>
      <c r="E36" s="1">
        <v>0.71799999999999997</v>
      </c>
      <c r="F36" s="1">
        <f t="shared" si="7"/>
        <v>12.808689999999999</v>
      </c>
      <c r="G36" s="1">
        <f t="shared" si="8"/>
        <v>3.9821999999999989</v>
      </c>
      <c r="H36" s="1">
        <f t="shared" si="9"/>
        <v>17.582100000000001</v>
      </c>
      <c r="I36" s="1">
        <f t="shared" si="10"/>
        <v>2.0385560077551022</v>
      </c>
      <c r="J36" s="1">
        <f t="shared" si="0"/>
        <v>1164.4263636363635</v>
      </c>
      <c r="K36" s="1">
        <f t="shared" si="1"/>
        <v>362.01818181818174</v>
      </c>
      <c r="L36" s="1">
        <f t="shared" si="2"/>
        <v>1526.4445454545453</v>
      </c>
      <c r="M36" s="1">
        <f t="shared" ref="M36" si="58">(I36*2)/Q36</f>
        <v>185.32327343228204</v>
      </c>
      <c r="N36" s="1">
        <f t="shared" si="4"/>
        <v>1.5264445454545452</v>
      </c>
      <c r="O36" s="12">
        <f t="shared" ref="O36" si="59">AVERAGE(N36:N37)</f>
        <v>1.3770006727272726</v>
      </c>
      <c r="P36" s="1">
        <f t="shared" si="6"/>
        <v>3.2164858620862846</v>
      </c>
      <c r="Q36" s="1">
        <v>2.1999999999999999E-2</v>
      </c>
      <c r="R36" s="16">
        <f t="shared" si="55"/>
        <v>2.1559999999999999E-2</v>
      </c>
      <c r="T36">
        <f>PRODUCT(O36,0.98)</f>
        <v>1.3494606592727272</v>
      </c>
    </row>
    <row r="37" spans="1:23" x14ac:dyDescent="0.25">
      <c r="A37" s="22"/>
      <c r="B37" s="2">
        <v>2</v>
      </c>
      <c r="C37" s="2">
        <v>1.008</v>
      </c>
      <c r="D37" s="2">
        <v>0.40200000000000002</v>
      </c>
      <c r="E37" s="2">
        <v>0.65900000000000003</v>
      </c>
      <c r="F37" s="2">
        <f t="shared" si="7"/>
        <v>11.680019999999999</v>
      </c>
      <c r="G37" s="2">
        <f t="shared" si="8"/>
        <v>3.6644400000000008</v>
      </c>
      <c r="H37" s="2">
        <f t="shared" si="9"/>
        <v>16.066200000000002</v>
      </c>
      <c r="I37" s="2">
        <f t="shared" si="10"/>
        <v>1.869308626122449</v>
      </c>
      <c r="J37" s="2">
        <f t="shared" si="0"/>
        <v>934.40159999999992</v>
      </c>
      <c r="K37" s="2">
        <f t="shared" si="1"/>
        <v>293.15520000000004</v>
      </c>
      <c r="L37" s="2">
        <f t="shared" si="2"/>
        <v>1227.5567999999998</v>
      </c>
      <c r="M37" s="2">
        <f t="shared" ref="M37" si="60">I37/Q37</f>
        <v>74.772345044897961</v>
      </c>
      <c r="N37" s="2">
        <f t="shared" si="4"/>
        <v>1.2275567999999999</v>
      </c>
      <c r="O37" s="13"/>
      <c r="P37" s="2">
        <f t="shared" si="6"/>
        <v>3.1873956184301</v>
      </c>
      <c r="Q37" s="1">
        <v>2.5000000000000001E-2</v>
      </c>
      <c r="R37" s="16">
        <f t="shared" si="55"/>
        <v>2.4500000000000001E-2</v>
      </c>
    </row>
    <row r="38" spans="1:23" x14ac:dyDescent="0.25">
      <c r="A38" s="21" t="s">
        <v>35</v>
      </c>
      <c r="B38" s="1">
        <v>1</v>
      </c>
      <c r="C38" s="1">
        <v>1.081</v>
      </c>
      <c r="D38" s="1">
        <v>0.436</v>
      </c>
      <c r="E38" s="1">
        <v>0.68899999999999995</v>
      </c>
      <c r="F38" s="1">
        <f t="shared" si="7"/>
        <v>12.512259999999998</v>
      </c>
      <c r="G38" s="1">
        <f t="shared" si="8"/>
        <v>4.0309799999999996</v>
      </c>
      <c r="H38" s="1">
        <f t="shared" si="9"/>
        <v>17.3172</v>
      </c>
      <c r="I38" s="1">
        <f t="shared" si="10"/>
        <v>1.9109082000000004</v>
      </c>
      <c r="J38" s="1">
        <f t="shared" si="0"/>
        <v>1000.9807999999998</v>
      </c>
      <c r="K38" s="1">
        <f t="shared" si="1"/>
        <v>322.47839999999997</v>
      </c>
      <c r="L38" s="1">
        <f t="shared" si="2"/>
        <v>1323.4591999999998</v>
      </c>
      <c r="M38" s="1">
        <f t="shared" ref="M38" si="61">(I38*2)/Q38</f>
        <v>152.87265600000003</v>
      </c>
      <c r="N38" s="1">
        <f t="shared" si="4"/>
        <v>1.3234591999999998</v>
      </c>
      <c r="O38" s="12">
        <f t="shared" ref="O38" si="62">AVERAGE(N38:N39)</f>
        <v>1.403360711111111</v>
      </c>
      <c r="P38" s="1">
        <f t="shared" si="6"/>
        <v>3.1040243315521283</v>
      </c>
      <c r="Q38" s="1">
        <v>2.5000000000000001E-2</v>
      </c>
      <c r="R38" s="16">
        <f>PRODUCT(Q38,0.96)</f>
        <v>2.4E-2</v>
      </c>
      <c r="S38" s="19">
        <v>0.04</v>
      </c>
      <c r="T38">
        <f>PRODUCT(O38,0.96)</f>
        <v>1.3472262826666666</v>
      </c>
      <c r="V38">
        <f>AVERAGE(T38,T40,T42)</f>
        <v>1.3821739858431805</v>
      </c>
      <c r="W38">
        <f>STDEVA(T38,T40)</f>
        <v>4.839230406128265E-2</v>
      </c>
    </row>
    <row r="39" spans="1:23" x14ac:dyDescent="0.25">
      <c r="A39" s="22"/>
      <c r="B39" s="2">
        <v>2</v>
      </c>
      <c r="C39" s="2">
        <v>1.2989999999999999</v>
      </c>
      <c r="D39" s="2">
        <v>0.53200000000000003</v>
      </c>
      <c r="E39" s="2">
        <v>0.81799999999999995</v>
      </c>
      <c r="F39" s="2">
        <f t="shared" si="7"/>
        <v>15.013019999999999</v>
      </c>
      <c r="G39" s="2">
        <f t="shared" si="8"/>
        <v>5.0110199999999994</v>
      </c>
      <c r="H39" s="2">
        <f t="shared" si="9"/>
        <v>20.954000000000001</v>
      </c>
      <c r="I39" s="2">
        <f t="shared" si="10"/>
        <v>2.2202659257142856</v>
      </c>
      <c r="J39" s="2">
        <f t="shared" si="0"/>
        <v>1112.0755555555554</v>
      </c>
      <c r="K39" s="2">
        <f t="shared" si="1"/>
        <v>371.18666666666661</v>
      </c>
      <c r="L39" s="2">
        <f t="shared" si="2"/>
        <v>1483.2622222222221</v>
      </c>
      <c r="M39" s="2">
        <f t="shared" ref="M39" si="63">I39/Q39</f>
        <v>82.232071322751324</v>
      </c>
      <c r="N39" s="2">
        <f t="shared" si="4"/>
        <v>1.483262222222222</v>
      </c>
      <c r="O39" s="13"/>
      <c r="P39" s="2">
        <f t="shared" si="6"/>
        <v>2.9960008142054915</v>
      </c>
      <c r="Q39" s="1">
        <v>2.7E-2</v>
      </c>
      <c r="R39" s="16">
        <f t="shared" ref="R39:R43" si="64">PRODUCT(Q39,0.96)</f>
        <v>2.5919999999999999E-2</v>
      </c>
    </row>
    <row r="40" spans="1:23" x14ac:dyDescent="0.25">
      <c r="A40" s="21" t="s">
        <v>36</v>
      </c>
      <c r="B40" s="1">
        <v>1</v>
      </c>
      <c r="C40" s="1">
        <v>1.1830000000000001</v>
      </c>
      <c r="D40" s="1">
        <v>0.47599999999999998</v>
      </c>
      <c r="E40" s="1">
        <v>0.748</v>
      </c>
      <c r="F40" s="1">
        <f t="shared" si="7"/>
        <v>13.696060000000001</v>
      </c>
      <c r="G40" s="1">
        <f t="shared" si="8"/>
        <v>4.3877399999999991</v>
      </c>
      <c r="H40" s="1">
        <f t="shared" si="9"/>
        <v>18.930799999999998</v>
      </c>
      <c r="I40" s="1">
        <f t="shared" si="10"/>
        <v>2.0716745787755109</v>
      </c>
      <c r="J40" s="1">
        <f t="shared" si="0"/>
        <v>1095.6848</v>
      </c>
      <c r="K40" s="1">
        <f t="shared" si="1"/>
        <v>351.0191999999999</v>
      </c>
      <c r="L40" s="1">
        <f t="shared" si="2"/>
        <v>1446.704</v>
      </c>
      <c r="M40" s="1">
        <f t="shared" ref="M40" si="65">(I40*2)/Q40</f>
        <v>165.73396630204087</v>
      </c>
      <c r="N40" s="1">
        <f t="shared" si="4"/>
        <v>1.446704</v>
      </c>
      <c r="O40" s="12">
        <f t="shared" ref="O40" si="66">AVERAGE(N40:N41)</f>
        <v>1.4746493076923075</v>
      </c>
      <c r="P40" s="1">
        <f t="shared" si="6"/>
        <v>3.1214383714623026</v>
      </c>
      <c r="Q40" s="1">
        <v>2.5000000000000001E-2</v>
      </c>
      <c r="R40" s="16">
        <f t="shared" si="64"/>
        <v>2.4E-2</v>
      </c>
      <c r="T40">
        <f>PRODUCT(O40,0.96)</f>
        <v>1.4156633353846151</v>
      </c>
    </row>
    <row r="41" spans="1:23" x14ac:dyDescent="0.25">
      <c r="A41" s="22"/>
      <c r="B41" s="2">
        <v>2</v>
      </c>
      <c r="C41" s="2">
        <v>1.276</v>
      </c>
      <c r="D41" s="2">
        <v>0.51500000000000001</v>
      </c>
      <c r="E41" s="2">
        <v>0.82</v>
      </c>
      <c r="F41" s="2">
        <f t="shared" si="7"/>
        <v>14.768349999999998</v>
      </c>
      <c r="G41" s="2">
        <f t="shared" si="8"/>
        <v>4.7653800000000004</v>
      </c>
      <c r="H41" s="2">
        <f t="shared" si="9"/>
        <v>20.447299999999998</v>
      </c>
      <c r="I41" s="2">
        <f t="shared" si="10"/>
        <v>2.2814738812244895</v>
      </c>
      <c r="J41" s="2">
        <f t="shared" si="0"/>
        <v>1136.0269230769229</v>
      </c>
      <c r="K41" s="2">
        <f t="shared" si="1"/>
        <v>366.56769230769237</v>
      </c>
      <c r="L41" s="2">
        <f t="shared" si="2"/>
        <v>1502.5946153846153</v>
      </c>
      <c r="M41" s="2">
        <f t="shared" ref="M41" si="67">I41/Q41</f>
        <v>87.748995431711137</v>
      </c>
      <c r="N41" s="2">
        <f t="shared" si="4"/>
        <v>1.5025946153846153</v>
      </c>
      <c r="O41" s="13"/>
      <c r="P41" s="2">
        <f t="shared" si="6"/>
        <v>3.0990917828168998</v>
      </c>
      <c r="Q41" s="1">
        <v>2.5999999999999999E-2</v>
      </c>
      <c r="R41" s="16">
        <f t="shared" si="64"/>
        <v>2.496E-2</v>
      </c>
    </row>
    <row r="42" spans="1:23" x14ac:dyDescent="0.25">
      <c r="A42" s="21" t="s">
        <v>37</v>
      </c>
      <c r="B42" s="1">
        <v>1</v>
      </c>
      <c r="C42" s="1">
        <v>0.95199999999999996</v>
      </c>
      <c r="D42" s="1">
        <v>0.38</v>
      </c>
      <c r="E42" s="1">
        <v>0.59</v>
      </c>
      <c r="F42" s="1">
        <f t="shared" ref="F42:F47" si="68">(12.7*C42)-(2.79*D42)</f>
        <v>11.030199999999999</v>
      </c>
      <c r="G42" s="1">
        <f t="shared" ref="G42:G47" si="69">(20.7*D42)-(4.62*C42)</f>
        <v>3.4677600000000002</v>
      </c>
      <c r="H42" s="1">
        <f t="shared" ref="H42:H47" si="70">(17.9*D42)+(8.8*C42)</f>
        <v>15.179600000000001</v>
      </c>
      <c r="I42" s="1">
        <f t="shared" ref="I42:I47" si="71">((1000*E42)-(0.89*F42)-(52.02*G42))/245</f>
        <v>1.6317969257142857</v>
      </c>
      <c r="J42" s="1">
        <f t="shared" ref="J42:J47" si="72">(F42*2)/Q42</f>
        <v>959.14782608695646</v>
      </c>
      <c r="K42" s="1">
        <f t="shared" ref="K42:K47" si="73">(G42*2)/Q42</f>
        <v>301.54434782608701</v>
      </c>
      <c r="L42" s="1">
        <f t="shared" ref="L42:L47" si="74">J42+K42</f>
        <v>1260.6921739130435</v>
      </c>
      <c r="M42" s="1">
        <f t="shared" ref="M42" si="75">(I42*2)/Q42</f>
        <v>141.8953848447205</v>
      </c>
      <c r="N42" s="1">
        <f t="shared" ref="N42:N47" si="76">L42/1000</f>
        <v>1.2606921739130434</v>
      </c>
      <c r="O42" s="12">
        <f t="shared" ref="O42" si="77">AVERAGE(N42:N43)</f>
        <v>1.4412836869565215</v>
      </c>
      <c r="P42" s="1">
        <f t="shared" ref="P42:P47" si="78">F42/G42</f>
        <v>3.1807852907929033</v>
      </c>
      <c r="Q42" s="1">
        <v>2.3E-2</v>
      </c>
      <c r="R42" s="16">
        <f t="shared" si="64"/>
        <v>2.2079999999999999E-2</v>
      </c>
      <c r="T42">
        <f>PRODUCT(O42,0.96)</f>
        <v>1.3836323394782606</v>
      </c>
    </row>
    <row r="43" spans="1:23" x14ac:dyDescent="0.25">
      <c r="A43" s="22"/>
      <c r="B43" s="2">
        <v>2</v>
      </c>
      <c r="C43" s="2">
        <v>1.321</v>
      </c>
      <c r="D43" s="2">
        <v>0.53600000000000003</v>
      </c>
      <c r="E43" s="2">
        <v>0.82599999999999996</v>
      </c>
      <c r="F43" s="2">
        <f t="shared" si="68"/>
        <v>15.281259999999998</v>
      </c>
      <c r="G43" s="2">
        <f t="shared" si="69"/>
        <v>4.9921800000000003</v>
      </c>
      <c r="H43" s="2">
        <f t="shared" si="70"/>
        <v>21.219200000000001</v>
      </c>
      <c r="I43" s="2">
        <f t="shared" si="71"/>
        <v>2.2559447959183672</v>
      </c>
      <c r="J43" s="2">
        <f t="shared" si="72"/>
        <v>1222.5007999999998</v>
      </c>
      <c r="K43" s="2">
        <f t="shared" si="73"/>
        <v>399.37439999999998</v>
      </c>
      <c r="L43" s="2">
        <f t="shared" si="74"/>
        <v>1621.8751999999997</v>
      </c>
      <c r="M43" s="2">
        <f t="shared" ref="M43" si="79">I43/Q43</f>
        <v>90.237791836734687</v>
      </c>
      <c r="N43" s="2">
        <f t="shared" si="76"/>
        <v>1.6218751999999996</v>
      </c>
      <c r="O43" s="13"/>
      <c r="P43" s="2">
        <f t="shared" si="78"/>
        <v>3.0610394657243924</v>
      </c>
      <c r="Q43" s="1">
        <v>2.5000000000000001E-2</v>
      </c>
      <c r="R43" s="16">
        <f t="shared" si="64"/>
        <v>2.4E-2</v>
      </c>
    </row>
    <row r="44" spans="1:23" x14ac:dyDescent="0.25">
      <c r="A44" s="21" t="s">
        <v>38</v>
      </c>
      <c r="B44" s="1">
        <v>1</v>
      </c>
      <c r="C44" s="1">
        <v>1.087</v>
      </c>
      <c r="D44" s="1">
        <v>0.439</v>
      </c>
      <c r="E44" s="1">
        <v>0.755</v>
      </c>
      <c r="F44" s="1">
        <f t="shared" si="68"/>
        <v>12.580089999999998</v>
      </c>
      <c r="G44" s="1">
        <f t="shared" si="69"/>
        <v>4.0653599999999992</v>
      </c>
      <c r="H44" s="1">
        <f t="shared" si="70"/>
        <v>17.4237</v>
      </c>
      <c r="I44" s="1">
        <f t="shared" si="71"/>
        <v>2.1727497661224491</v>
      </c>
      <c r="J44" s="1">
        <f t="shared" si="72"/>
        <v>1006.4071999999999</v>
      </c>
      <c r="K44" s="1">
        <f t="shared" si="73"/>
        <v>325.22879999999992</v>
      </c>
      <c r="L44" s="1">
        <f t="shared" si="74"/>
        <v>1331.6359999999997</v>
      </c>
      <c r="M44" s="1">
        <f t="shared" ref="M44" si="80">(I44*2)/Q44</f>
        <v>173.81998128979592</v>
      </c>
      <c r="N44" s="1">
        <f t="shared" si="76"/>
        <v>1.3316359999999998</v>
      </c>
      <c r="O44" s="12">
        <f t="shared" ref="O44" si="81">AVERAGE(N44:N45)</f>
        <v>1.1880742499999999</v>
      </c>
      <c r="P44" s="1">
        <f t="shared" si="78"/>
        <v>3.094459039297873</v>
      </c>
      <c r="Q44" s="1">
        <v>2.5000000000000001E-2</v>
      </c>
      <c r="R44" s="16">
        <f>PRODUCT(Q44,0.97)</f>
        <v>2.4250000000000001E-2</v>
      </c>
      <c r="S44" s="19">
        <v>0.03</v>
      </c>
      <c r="T44">
        <f>PRODUCT(O44,0.97)</f>
        <v>1.1524320224999998</v>
      </c>
      <c r="V44">
        <f>AVERAGE(T44,T46,T48)</f>
        <v>1.2014347654166666</v>
      </c>
      <c r="W44">
        <f>STDEVA(T44,T46)</f>
        <v>6.9300343626232358E-2</v>
      </c>
    </row>
    <row r="45" spans="1:23" x14ac:dyDescent="0.25">
      <c r="A45" s="22"/>
      <c r="B45" s="2">
        <v>2</v>
      </c>
      <c r="C45" s="2">
        <v>0.82199999999999995</v>
      </c>
      <c r="D45" s="2">
        <v>0.32900000000000001</v>
      </c>
      <c r="E45" s="2">
        <v>0.52</v>
      </c>
      <c r="F45" s="2">
        <f t="shared" si="68"/>
        <v>9.52149</v>
      </c>
      <c r="G45" s="2">
        <f t="shared" si="69"/>
        <v>3.0126599999999999</v>
      </c>
      <c r="H45" s="2">
        <f t="shared" si="70"/>
        <v>13.1227</v>
      </c>
      <c r="I45" s="2">
        <f t="shared" si="71"/>
        <v>1.4481930640816327</v>
      </c>
      <c r="J45" s="2">
        <f t="shared" si="72"/>
        <v>793.45749999999998</v>
      </c>
      <c r="K45" s="2">
        <f t="shared" si="73"/>
        <v>251.05499999999998</v>
      </c>
      <c r="L45" s="2">
        <f t="shared" si="74"/>
        <v>1044.5125</v>
      </c>
      <c r="M45" s="2">
        <f t="shared" ref="M45" si="82">I45/Q45</f>
        <v>60.341377670068027</v>
      </c>
      <c r="N45" s="2">
        <f t="shared" si="76"/>
        <v>1.0445125</v>
      </c>
      <c r="O45" s="13"/>
      <c r="P45" s="2">
        <f t="shared" si="78"/>
        <v>3.1604927207185676</v>
      </c>
      <c r="Q45" s="1">
        <v>2.4E-2</v>
      </c>
      <c r="R45" s="16">
        <f t="shared" ref="R45:R49" si="83">PRODUCT(Q45,0.97)</f>
        <v>2.3279999999999999E-2</v>
      </c>
    </row>
    <row r="46" spans="1:23" x14ac:dyDescent="0.25">
      <c r="A46" s="21" t="s">
        <v>39</v>
      </c>
      <c r="B46" s="1">
        <v>1</v>
      </c>
      <c r="C46" s="1">
        <v>1.079</v>
      </c>
      <c r="D46" s="1">
        <v>0.44600000000000001</v>
      </c>
      <c r="E46" s="1">
        <v>0.79800000000000004</v>
      </c>
      <c r="F46" s="1">
        <f t="shared" si="68"/>
        <v>12.458959999999999</v>
      </c>
      <c r="G46" s="1">
        <f t="shared" si="69"/>
        <v>4.2472200000000004</v>
      </c>
      <c r="H46" s="1">
        <f t="shared" si="70"/>
        <v>17.4786</v>
      </c>
      <c r="I46" s="1">
        <f t="shared" si="71"/>
        <v>2.3100862906122446</v>
      </c>
      <c r="J46" s="1">
        <f t="shared" si="72"/>
        <v>1038.2466666666667</v>
      </c>
      <c r="K46" s="1">
        <f t="shared" si="73"/>
        <v>353.935</v>
      </c>
      <c r="L46" s="1">
        <f t="shared" si="74"/>
        <v>1392.1816666666666</v>
      </c>
      <c r="M46" s="1">
        <f t="shared" ref="M46" si="84">(I46*2)/Q46</f>
        <v>192.50719088435372</v>
      </c>
      <c r="N46" s="1">
        <f t="shared" si="76"/>
        <v>1.3921816666666667</v>
      </c>
      <c r="O46" s="12">
        <f t="shared" ref="O46" si="85">AVERAGE(N46:N47)</f>
        <v>1.2891108333333334</v>
      </c>
      <c r="P46" s="1">
        <f t="shared" si="78"/>
        <v>2.9334388140948664</v>
      </c>
      <c r="Q46" s="1">
        <v>2.4E-2</v>
      </c>
      <c r="R46" s="16">
        <f t="shared" si="83"/>
        <v>2.3279999999999999E-2</v>
      </c>
      <c r="T46">
        <f>PRODUCT(O46,0.97)</f>
        <v>1.2504375083333334</v>
      </c>
    </row>
    <row r="47" spans="1:23" x14ac:dyDescent="0.25">
      <c r="A47" s="22"/>
      <c r="B47" s="2">
        <v>2</v>
      </c>
      <c r="C47" s="2">
        <v>0.995</v>
      </c>
      <c r="D47" s="2">
        <v>0.41199999999999998</v>
      </c>
      <c r="E47" s="2">
        <v>0.74199999999999999</v>
      </c>
      <c r="F47" s="2">
        <f t="shared" si="68"/>
        <v>11.487019999999999</v>
      </c>
      <c r="G47" s="2">
        <f t="shared" si="69"/>
        <v>3.9314999999999998</v>
      </c>
      <c r="H47" s="2">
        <f t="shared" si="70"/>
        <v>16.130800000000001</v>
      </c>
      <c r="I47" s="2">
        <f t="shared" si="71"/>
        <v>2.1520813151020408</v>
      </c>
      <c r="J47" s="2">
        <f t="shared" si="72"/>
        <v>883.61692307692306</v>
      </c>
      <c r="K47" s="2">
        <f t="shared" si="73"/>
        <v>302.42307692307691</v>
      </c>
      <c r="L47" s="2">
        <f t="shared" si="74"/>
        <v>1186.04</v>
      </c>
      <c r="M47" s="2">
        <f t="shared" ref="M47" si="86">I47/Q47</f>
        <v>82.772358273155419</v>
      </c>
      <c r="N47" s="2">
        <f t="shared" si="76"/>
        <v>1.18604</v>
      </c>
      <c r="O47" s="13"/>
      <c r="P47" s="2">
        <f t="shared" si="78"/>
        <v>2.9217906651405317</v>
      </c>
      <c r="Q47" s="1">
        <v>2.5999999999999999E-2</v>
      </c>
      <c r="R47" s="16">
        <f t="shared" si="83"/>
        <v>2.5219999999999999E-2</v>
      </c>
    </row>
    <row r="48" spans="1:23" x14ac:dyDescent="0.25">
      <c r="A48" s="21" t="s">
        <v>40</v>
      </c>
      <c r="B48" s="1">
        <v>1</v>
      </c>
      <c r="C48" s="1">
        <v>1.1180000000000001</v>
      </c>
      <c r="D48" s="1">
        <v>0.45300000000000001</v>
      </c>
      <c r="E48" s="1">
        <v>0.81100000000000005</v>
      </c>
      <c r="F48" s="1">
        <f t="shared" ref="F48:F53" si="87">(12.7*C48)-(2.79*D48)</f>
        <v>12.93473</v>
      </c>
      <c r="G48" s="1">
        <f t="shared" ref="G48:G53" si="88">(20.7*D48)-(4.62*C48)</f>
        <v>4.2119400000000002</v>
      </c>
      <c r="H48" s="1">
        <f t="shared" ref="H48:H53" si="89">(17.9*D48)+(8.8*C48)</f>
        <v>17.947099999999999</v>
      </c>
      <c r="I48" s="1">
        <f t="shared" ref="I48:I53" si="90">((1000*E48)-(0.89*F48)-(52.02*G48))/245</f>
        <v>2.3689100877551019</v>
      </c>
      <c r="J48" s="1">
        <f t="shared" ref="J48:J53" si="91">(F48*2)/Q48</f>
        <v>1077.8941666666667</v>
      </c>
      <c r="K48" s="1">
        <f t="shared" ref="K48:K53" si="92">(G48*2)/Q48</f>
        <v>350.995</v>
      </c>
      <c r="L48" s="1">
        <f t="shared" ref="L48:L53" si="93">J48+K48</f>
        <v>1428.8891666666668</v>
      </c>
      <c r="M48" s="1">
        <f t="shared" ref="M48" si="94">(I48*2)/Q48</f>
        <v>197.40917397959183</v>
      </c>
      <c r="N48" s="1">
        <f t="shared" ref="N48:N53" si="95">L48/1000</f>
        <v>1.4288891666666668</v>
      </c>
      <c r="O48" s="12">
        <f t="shared" ref="O48" si="96">AVERAGE(N48:N49)</f>
        <v>1.3646262500000002</v>
      </c>
      <c r="P48" s="1">
        <f t="shared" ref="P48:P53" si="97">F48/G48</f>
        <v>3.070967297729787</v>
      </c>
      <c r="Q48" s="1">
        <v>2.4E-2</v>
      </c>
      <c r="R48" s="16">
        <f t="shared" si="83"/>
        <v>2.3279999999999999E-2</v>
      </c>
    </row>
    <row r="49" spans="1:23" x14ac:dyDescent="0.25">
      <c r="A49" s="22"/>
      <c r="B49" s="2">
        <v>2</v>
      </c>
      <c r="C49" s="2">
        <v>1.018</v>
      </c>
      <c r="D49" s="2">
        <v>0.41199999999999998</v>
      </c>
      <c r="E49" s="2">
        <v>0.73799999999999999</v>
      </c>
      <c r="F49" s="2">
        <f t="shared" si="87"/>
        <v>11.779119999999999</v>
      </c>
      <c r="G49" s="2">
        <f t="shared" si="88"/>
        <v>3.8252399999999991</v>
      </c>
      <c r="H49" s="2">
        <f t="shared" si="89"/>
        <v>16.333199999999998</v>
      </c>
      <c r="I49" s="2">
        <f t="shared" si="90"/>
        <v>2.1572555036734693</v>
      </c>
      <c r="J49" s="2">
        <f t="shared" si="91"/>
        <v>981.59333333333325</v>
      </c>
      <c r="K49" s="2">
        <f t="shared" si="92"/>
        <v>318.76999999999992</v>
      </c>
      <c r="L49" s="2">
        <f t="shared" si="93"/>
        <v>1300.3633333333332</v>
      </c>
      <c r="M49" s="2">
        <f t="shared" ref="M49" si="98">I49/Q49</f>
        <v>89.88564598639455</v>
      </c>
      <c r="N49" s="2">
        <f t="shared" si="95"/>
        <v>1.3003633333333333</v>
      </c>
      <c r="O49" s="13"/>
      <c r="P49" s="2">
        <f t="shared" si="97"/>
        <v>3.0793152847925884</v>
      </c>
      <c r="Q49" s="1">
        <v>2.4E-2</v>
      </c>
      <c r="R49" s="16">
        <f t="shared" si="83"/>
        <v>2.3279999999999999E-2</v>
      </c>
    </row>
    <row r="50" spans="1:23" x14ac:dyDescent="0.25">
      <c r="A50" s="21" t="s">
        <v>41</v>
      </c>
      <c r="B50" s="1">
        <v>1</v>
      </c>
      <c r="C50" s="1">
        <v>1.5429999999999999</v>
      </c>
      <c r="D50" s="1">
        <v>0.626</v>
      </c>
      <c r="E50" s="1">
        <v>0.98199999999999998</v>
      </c>
      <c r="F50" s="1">
        <f t="shared" si="87"/>
        <v>17.849559999999997</v>
      </c>
      <c r="G50" s="1">
        <f t="shared" si="88"/>
        <v>5.8295399999999997</v>
      </c>
      <c r="H50" s="1">
        <f t="shared" si="89"/>
        <v>24.783799999999999</v>
      </c>
      <c r="I50" s="1">
        <f t="shared" si="90"/>
        <v>2.7055560032653059</v>
      </c>
      <c r="J50" s="1">
        <f t="shared" si="91"/>
        <v>1322.1896296296295</v>
      </c>
      <c r="K50" s="1">
        <f t="shared" si="92"/>
        <v>431.81777777777774</v>
      </c>
      <c r="L50" s="1">
        <f t="shared" si="93"/>
        <v>1754.0074074074073</v>
      </c>
      <c r="M50" s="1">
        <f t="shared" ref="M50" si="99">(I50*2)/Q50</f>
        <v>200.41155579743005</v>
      </c>
      <c r="N50" s="1">
        <f t="shared" si="95"/>
        <v>1.7540074074074072</v>
      </c>
      <c r="O50" s="12">
        <f t="shared" ref="O50" si="100">AVERAGE(N50:N51)</f>
        <v>1.8330560846560844</v>
      </c>
      <c r="P50" s="1">
        <f t="shared" si="97"/>
        <v>3.0619156914610755</v>
      </c>
      <c r="Q50" s="1">
        <v>2.7E-2</v>
      </c>
      <c r="R50" s="16">
        <f>PRODUCT(Q50,0.93)</f>
        <v>2.511E-2</v>
      </c>
      <c r="S50" s="19">
        <v>7.0000000000000007E-2</v>
      </c>
      <c r="V50">
        <f>AVERAGE(T50,T52,T54)</f>
        <v>1.525893160861111</v>
      </c>
    </row>
    <row r="51" spans="1:23" x14ac:dyDescent="0.25">
      <c r="A51" s="22"/>
      <c r="B51" s="2">
        <v>2</v>
      </c>
      <c r="C51" s="2">
        <v>1.31</v>
      </c>
      <c r="D51" s="2">
        <v>0.53</v>
      </c>
      <c r="E51" s="2">
        <v>0.78300000000000003</v>
      </c>
      <c r="F51" s="2">
        <f t="shared" si="87"/>
        <v>15.158300000000001</v>
      </c>
      <c r="G51" s="2">
        <f t="shared" si="88"/>
        <v>4.9188000000000001</v>
      </c>
      <c r="H51" s="2">
        <f t="shared" si="89"/>
        <v>21.015000000000001</v>
      </c>
      <c r="I51" s="2">
        <f t="shared" si="90"/>
        <v>2.0964617836734689</v>
      </c>
      <c r="J51" s="2">
        <f t="shared" si="91"/>
        <v>1443.6476190476189</v>
      </c>
      <c r="K51" s="2">
        <f t="shared" si="92"/>
        <v>468.45714285714286</v>
      </c>
      <c r="L51" s="2">
        <f t="shared" si="93"/>
        <v>1912.1047619047617</v>
      </c>
      <c r="M51" s="2">
        <f t="shared" ref="M51" si="101">I51/Q51</f>
        <v>99.831513508260414</v>
      </c>
      <c r="N51" s="2">
        <f t="shared" si="95"/>
        <v>1.9121047619047618</v>
      </c>
      <c r="O51" s="13"/>
      <c r="P51" s="2">
        <f t="shared" si="97"/>
        <v>3.0817069203870862</v>
      </c>
      <c r="Q51" s="1">
        <v>2.1000000000000001E-2</v>
      </c>
      <c r="R51" s="16">
        <f t="shared" ref="R51:R55" si="102">PRODUCT(Q51,0.93)</f>
        <v>1.9530000000000002E-2</v>
      </c>
    </row>
    <row r="52" spans="1:23" x14ac:dyDescent="0.25">
      <c r="A52" s="21" t="s">
        <v>42</v>
      </c>
      <c r="B52" s="1">
        <v>1</v>
      </c>
      <c r="C52" s="1">
        <v>1.496</v>
      </c>
      <c r="D52" s="1">
        <v>0.60699999999999998</v>
      </c>
      <c r="E52" s="1">
        <v>0.93300000000000005</v>
      </c>
      <c r="F52" s="1">
        <f t="shared" si="87"/>
        <v>17.305669999999999</v>
      </c>
      <c r="G52" s="1">
        <f t="shared" si="88"/>
        <v>5.6533799999999994</v>
      </c>
      <c r="H52" s="1">
        <f t="shared" si="89"/>
        <v>24.030100000000001</v>
      </c>
      <c r="I52" s="1">
        <f t="shared" si="90"/>
        <v>2.5449352085714287</v>
      </c>
      <c r="J52" s="1">
        <f t="shared" si="91"/>
        <v>1281.9014814814814</v>
      </c>
      <c r="K52" s="1">
        <f t="shared" si="92"/>
        <v>418.76888888888885</v>
      </c>
      <c r="L52" s="1">
        <f t="shared" si="93"/>
        <v>1700.6703703703702</v>
      </c>
      <c r="M52" s="1">
        <f t="shared" ref="M52" si="103">(I52*2)/Q52</f>
        <v>188.51371915343915</v>
      </c>
      <c r="N52" s="1">
        <f t="shared" si="95"/>
        <v>1.7006703703703701</v>
      </c>
      <c r="O52" s="12">
        <f t="shared" ref="O52" si="104">AVERAGE(N52:N53)</f>
        <v>1.7332583851851848</v>
      </c>
      <c r="P52" s="1">
        <f t="shared" si="97"/>
        <v>3.0611191888746205</v>
      </c>
      <c r="Q52" s="1">
        <v>2.7E-2</v>
      </c>
      <c r="R52" s="16">
        <f t="shared" si="102"/>
        <v>2.511E-2</v>
      </c>
      <c r="T52">
        <f>PRODUCT(O52,0.93)</f>
        <v>1.6119302982222219</v>
      </c>
      <c r="W52">
        <f>STDEVA(T52,T54)</f>
        <v>0.12167488652384005</v>
      </c>
    </row>
    <row r="53" spans="1:23" x14ac:dyDescent="0.25">
      <c r="A53" s="22"/>
      <c r="B53" s="2">
        <v>2</v>
      </c>
      <c r="C53" s="2">
        <v>1.393</v>
      </c>
      <c r="D53" s="2">
        <v>0.60399999999999998</v>
      </c>
      <c r="E53" s="2">
        <v>1</v>
      </c>
      <c r="F53" s="2">
        <f t="shared" si="87"/>
        <v>16.005939999999999</v>
      </c>
      <c r="G53" s="2">
        <f t="shared" si="88"/>
        <v>6.0671399999999984</v>
      </c>
      <c r="H53" s="2">
        <f t="shared" si="89"/>
        <v>23.07</v>
      </c>
      <c r="I53" s="2">
        <f t="shared" si="90"/>
        <v>2.7352738391836739</v>
      </c>
      <c r="J53" s="2">
        <f t="shared" si="91"/>
        <v>1280.4751999999999</v>
      </c>
      <c r="K53" s="2">
        <f t="shared" si="92"/>
        <v>485.37119999999987</v>
      </c>
      <c r="L53" s="2">
        <f t="shared" si="93"/>
        <v>1765.8463999999997</v>
      </c>
      <c r="M53" s="2">
        <f t="shared" ref="M53" si="105">I53/Q53</f>
        <v>109.41095356734695</v>
      </c>
      <c r="N53" s="2">
        <f t="shared" si="95"/>
        <v>1.7658463999999996</v>
      </c>
      <c r="O53" s="13"/>
      <c r="P53" s="2">
        <f t="shared" si="97"/>
        <v>2.6381359256585482</v>
      </c>
      <c r="Q53" s="1">
        <v>2.5000000000000001E-2</v>
      </c>
      <c r="R53" s="16">
        <f t="shared" si="102"/>
        <v>2.3250000000000003E-2</v>
      </c>
    </row>
    <row r="54" spans="1:23" x14ac:dyDescent="0.25">
      <c r="A54" s="21" t="s">
        <v>43</v>
      </c>
      <c r="B54" s="1">
        <v>1</v>
      </c>
      <c r="C54" s="1">
        <v>1.1739999999999999</v>
      </c>
      <c r="D54" s="1">
        <v>0.48099999999999998</v>
      </c>
      <c r="E54" s="1">
        <v>0.71</v>
      </c>
      <c r="F54" s="1">
        <f t="shared" ref="F54:F59" si="106">(12.7*C54)-(2.79*D54)</f>
        <v>13.567809999999998</v>
      </c>
      <c r="G54" s="1">
        <f t="shared" ref="G54:G59" si="107">(20.7*D54)-(4.62*C54)</f>
        <v>4.5328200000000001</v>
      </c>
      <c r="H54" s="1">
        <f t="shared" ref="H54:H59" si="108">(17.9*D54)+(8.8*C54)</f>
        <v>18.941099999999999</v>
      </c>
      <c r="I54" s="1">
        <f t="shared" ref="I54:I59" si="109">((1000*E54)-(0.89*F54)-(52.02*G54))/245</f>
        <v>1.886234092653061</v>
      </c>
      <c r="J54" s="1">
        <f t="shared" ref="J54:J59" si="110">(F54*2)/Q54</f>
        <v>1085.4247999999998</v>
      </c>
      <c r="K54" s="1">
        <f t="shared" ref="K54:K59" si="111">(G54*2)/Q54</f>
        <v>362.62559999999996</v>
      </c>
      <c r="L54" s="1">
        <f t="shared" ref="L54:L59" si="112">J54+K54</f>
        <v>1448.0503999999996</v>
      </c>
      <c r="M54" s="1">
        <f t="shared" ref="M54" si="113">(I54*2)/Q54</f>
        <v>150.89872741224488</v>
      </c>
      <c r="N54" s="1">
        <f t="shared" ref="N54:N59" si="114">L54/1000</f>
        <v>1.4480503999999996</v>
      </c>
      <c r="O54" s="12">
        <f t="shared" ref="O54" si="115">AVERAGE(N54:N55)</f>
        <v>1.5482322833333333</v>
      </c>
      <c r="P54" s="1">
        <f t="shared" ref="P54:P59" si="116">F54/G54</f>
        <v>2.9932382049143795</v>
      </c>
      <c r="Q54" s="1">
        <v>2.5000000000000001E-2</v>
      </c>
      <c r="R54" s="16">
        <f t="shared" si="102"/>
        <v>2.3250000000000003E-2</v>
      </c>
      <c r="T54">
        <f>PRODUCT(O54,0.93)</f>
        <v>1.4398560235</v>
      </c>
    </row>
    <row r="55" spans="1:23" x14ac:dyDescent="0.25">
      <c r="A55" s="22"/>
      <c r="B55" s="2">
        <v>2</v>
      </c>
      <c r="C55" s="2">
        <v>1.28</v>
      </c>
      <c r="D55" s="2">
        <v>0.52700000000000002</v>
      </c>
      <c r="E55" s="2">
        <v>0.76400000000000001</v>
      </c>
      <c r="F55" s="2">
        <f t="shared" si="106"/>
        <v>14.78567</v>
      </c>
      <c r="G55" s="2">
        <f t="shared" si="107"/>
        <v>4.9953000000000003</v>
      </c>
      <c r="H55" s="2">
        <f t="shared" si="108"/>
        <v>20.697299999999998</v>
      </c>
      <c r="I55" s="2">
        <f t="shared" si="109"/>
        <v>2.0040214191836734</v>
      </c>
      <c r="J55" s="2">
        <f t="shared" si="110"/>
        <v>1232.1391666666666</v>
      </c>
      <c r="K55" s="2">
        <f t="shared" si="111"/>
        <v>416.27500000000003</v>
      </c>
      <c r="L55" s="2">
        <f t="shared" si="112"/>
        <v>1648.4141666666667</v>
      </c>
      <c r="M55" s="2">
        <f t="shared" ref="M55" si="117">I55/Q55</f>
        <v>83.500892465986382</v>
      </c>
      <c r="N55" s="2">
        <f t="shared" si="114"/>
        <v>1.6484141666666667</v>
      </c>
      <c r="O55" s="13"/>
      <c r="P55" s="2">
        <f t="shared" si="116"/>
        <v>2.9599163213420612</v>
      </c>
      <c r="Q55" s="1">
        <v>2.4E-2</v>
      </c>
      <c r="R55" s="16">
        <f t="shared" si="102"/>
        <v>2.2320000000000003E-2</v>
      </c>
    </row>
    <row r="56" spans="1:23" x14ac:dyDescent="0.25">
      <c r="A56" s="21" t="s">
        <v>44</v>
      </c>
      <c r="B56" s="1">
        <v>1</v>
      </c>
      <c r="C56" s="1">
        <v>0.66400000000000003</v>
      </c>
      <c r="D56" s="1">
        <v>0.254</v>
      </c>
      <c r="E56" s="1">
        <v>0.60099999999999998</v>
      </c>
      <c r="F56" s="1">
        <f t="shared" si="106"/>
        <v>7.7241400000000002</v>
      </c>
      <c r="G56" s="1">
        <f t="shared" si="107"/>
        <v>2.1901199999999994</v>
      </c>
      <c r="H56" s="1">
        <f t="shared" si="108"/>
        <v>10.389800000000001</v>
      </c>
      <c r="I56" s="1">
        <f t="shared" si="109"/>
        <v>1.9599815224489798</v>
      </c>
      <c r="J56" s="1">
        <f t="shared" si="110"/>
        <v>671.66434782608701</v>
      </c>
      <c r="K56" s="1">
        <f t="shared" si="111"/>
        <v>190.44521739130431</v>
      </c>
      <c r="L56" s="1">
        <f t="shared" si="112"/>
        <v>862.10956521739126</v>
      </c>
      <c r="M56" s="1">
        <f t="shared" ref="M56" si="118">(I56*2)/Q56</f>
        <v>170.43317586512867</v>
      </c>
      <c r="N56" s="1">
        <f t="shared" si="114"/>
        <v>0.86210956521739124</v>
      </c>
      <c r="O56" s="12">
        <f t="shared" ref="O56" si="119">AVERAGE(N56:N57)</f>
        <v>0.70739132107023406</v>
      </c>
      <c r="P56" s="1">
        <f t="shared" si="116"/>
        <v>3.5268113162749084</v>
      </c>
      <c r="Q56" s="1">
        <v>2.3E-2</v>
      </c>
      <c r="R56" s="16">
        <f>PRODUCT(Q56,0.96)</f>
        <v>2.2079999999999999E-2</v>
      </c>
      <c r="S56" s="19">
        <v>0.04</v>
      </c>
      <c r="T56">
        <f>PRODUCT(O56,0.96)</f>
        <v>0.67909566822742462</v>
      </c>
      <c r="V56">
        <f>AVERAGE(T56,T58,T60)</f>
        <v>0.6261916396878483</v>
      </c>
      <c r="W56">
        <f>STDEVA(T56,T58)</f>
        <v>0.15728947566146509</v>
      </c>
    </row>
    <row r="57" spans="1:23" x14ac:dyDescent="0.25">
      <c r="A57" s="22"/>
      <c r="B57" s="2">
        <v>2</v>
      </c>
      <c r="C57" s="2">
        <v>0.48799999999999999</v>
      </c>
      <c r="D57" s="2">
        <v>0.18099999999999999</v>
      </c>
      <c r="E57" s="2">
        <v>0.45</v>
      </c>
      <c r="F57" s="2">
        <f t="shared" si="106"/>
        <v>5.6926099999999993</v>
      </c>
      <c r="G57" s="2">
        <f t="shared" si="107"/>
        <v>1.4921399999999996</v>
      </c>
      <c r="H57" s="2">
        <f t="shared" si="108"/>
        <v>7.5343</v>
      </c>
      <c r="I57" s="2">
        <f t="shared" si="109"/>
        <v>1.4992345073469389</v>
      </c>
      <c r="J57" s="2">
        <f t="shared" si="110"/>
        <v>437.89307692307688</v>
      </c>
      <c r="K57" s="2">
        <f t="shared" si="111"/>
        <v>114.77999999999997</v>
      </c>
      <c r="L57" s="2">
        <f t="shared" si="112"/>
        <v>552.67307692307691</v>
      </c>
      <c r="M57" s="2">
        <f t="shared" ref="M57" si="120">I57/Q57</f>
        <v>57.662865667189962</v>
      </c>
      <c r="N57" s="2">
        <f t="shared" si="114"/>
        <v>0.55267307692307688</v>
      </c>
      <c r="O57" s="13"/>
      <c r="P57" s="2">
        <f t="shared" si="116"/>
        <v>3.8150642701087034</v>
      </c>
      <c r="Q57" s="1">
        <v>2.5999999999999999E-2</v>
      </c>
      <c r="R57" s="16">
        <f t="shared" ref="R57:R61" si="121">PRODUCT(Q57,0.96)</f>
        <v>2.496E-2</v>
      </c>
    </row>
    <row r="58" spans="1:23" x14ac:dyDescent="0.25">
      <c r="A58" s="21" t="s">
        <v>45</v>
      </c>
      <c r="B58" s="1">
        <v>1</v>
      </c>
      <c r="C58" s="1">
        <v>0.46300000000000002</v>
      </c>
      <c r="D58" s="1">
        <v>0.17199999999999999</v>
      </c>
      <c r="E58" s="1">
        <v>0.49399999999999999</v>
      </c>
      <c r="F58" s="1">
        <f t="shared" si="106"/>
        <v>5.40022</v>
      </c>
      <c r="G58" s="1">
        <f t="shared" si="107"/>
        <v>1.4213399999999994</v>
      </c>
      <c r="H58" s="1">
        <f t="shared" si="108"/>
        <v>7.1532</v>
      </c>
      <c r="I58" s="1">
        <f t="shared" si="109"/>
        <v>1.6949212138775511</v>
      </c>
      <c r="J58" s="1">
        <f t="shared" si="110"/>
        <v>415.40153846153851</v>
      </c>
      <c r="K58" s="1">
        <f t="shared" si="111"/>
        <v>109.33384615384611</v>
      </c>
      <c r="L58" s="1">
        <f t="shared" si="112"/>
        <v>524.73538461538465</v>
      </c>
      <c r="M58" s="1">
        <f t="shared" ref="M58" si="122">(I58*2)/Q58</f>
        <v>130.37855491365778</v>
      </c>
      <c r="N58" s="1">
        <f t="shared" si="114"/>
        <v>0.5247353846153846</v>
      </c>
      <c r="O58" s="12">
        <f t="shared" ref="O58" si="123">AVERAGE(N58:N59)</f>
        <v>0.47568204013377924</v>
      </c>
      <c r="P58" s="1">
        <f t="shared" si="116"/>
        <v>3.7993864944348306</v>
      </c>
      <c r="Q58" s="1">
        <v>2.5999999999999999E-2</v>
      </c>
      <c r="R58" s="16">
        <f t="shared" si="121"/>
        <v>2.496E-2</v>
      </c>
      <c r="T58">
        <f>PRODUCT(O58,0.96)</f>
        <v>0.45665475852842807</v>
      </c>
    </row>
    <row r="59" spans="1:23" x14ac:dyDescent="0.25">
      <c r="A59" s="22"/>
      <c r="B59" s="2">
        <v>2</v>
      </c>
      <c r="C59" s="2">
        <v>0.33900000000000002</v>
      </c>
      <c r="D59" s="2">
        <v>0.121</v>
      </c>
      <c r="E59" s="2">
        <v>0.35</v>
      </c>
      <c r="F59" s="2">
        <f t="shared" si="106"/>
        <v>3.9677099999999998</v>
      </c>
      <c r="G59" s="2">
        <f t="shared" si="107"/>
        <v>0.93851999999999958</v>
      </c>
      <c r="H59" s="2">
        <f t="shared" si="108"/>
        <v>5.1491000000000007</v>
      </c>
      <c r="I59" s="2">
        <f t="shared" si="109"/>
        <v>1.2148854191836735</v>
      </c>
      <c r="J59" s="2">
        <f t="shared" si="110"/>
        <v>345.01826086956521</v>
      </c>
      <c r="K59" s="2">
        <f t="shared" si="111"/>
        <v>81.610434782608664</v>
      </c>
      <c r="L59" s="2">
        <f t="shared" si="112"/>
        <v>426.62869565217386</v>
      </c>
      <c r="M59" s="2">
        <f t="shared" ref="M59" si="124">I59/Q59</f>
        <v>52.821105181898851</v>
      </c>
      <c r="N59" s="2">
        <f t="shared" si="114"/>
        <v>0.42662869565217387</v>
      </c>
      <c r="O59" s="13"/>
      <c r="P59" s="2">
        <f t="shared" si="116"/>
        <v>4.2276243447129538</v>
      </c>
      <c r="Q59" s="1">
        <v>2.3E-2</v>
      </c>
      <c r="R59" s="16">
        <f t="shared" si="121"/>
        <v>2.2079999999999999E-2</v>
      </c>
    </row>
    <row r="60" spans="1:23" x14ac:dyDescent="0.25">
      <c r="A60" s="21" t="s">
        <v>46</v>
      </c>
      <c r="B60" s="1">
        <v>1</v>
      </c>
      <c r="C60" s="1">
        <v>0.72899999999999998</v>
      </c>
      <c r="D60" s="1">
        <v>0.29599999999999999</v>
      </c>
      <c r="E60" s="1">
        <v>0.55900000000000005</v>
      </c>
      <c r="F60" s="1">
        <f t="shared" ref="F60:F65" si="125">(12.7*C60)-(2.79*D60)</f>
        <v>8.432459999999999</v>
      </c>
      <c r="G60" s="1">
        <f t="shared" ref="G60:G65" si="126">(20.7*D60)-(4.62*C60)</f>
        <v>2.7592199999999991</v>
      </c>
      <c r="H60" s="1">
        <f t="shared" ref="H60:H65" si="127">(17.9*D60)+(8.8*C60)</f>
        <v>11.7136</v>
      </c>
      <c r="I60" s="1">
        <f t="shared" ref="I60:I65" si="128">((1000*E60)-(0.89*F60)-(52.02*G60))/245</f>
        <v>1.6651448416326531</v>
      </c>
      <c r="J60" s="1">
        <f t="shared" ref="J60:J65" si="129">(F60*2)/Q60</f>
        <v>624.62666666666655</v>
      </c>
      <c r="K60" s="1">
        <f t="shared" ref="K60:K65" si="130">(G60*2)/Q60</f>
        <v>204.3866666666666</v>
      </c>
      <c r="L60" s="1">
        <f t="shared" ref="L60:L65" si="131">J60+K60</f>
        <v>829.01333333333309</v>
      </c>
      <c r="M60" s="1">
        <f t="shared" ref="M60" si="132">(I60*2)/Q60</f>
        <v>123.34406234315949</v>
      </c>
      <c r="N60" s="1">
        <f t="shared" ref="N60:N65" si="133">L60/1000</f>
        <v>0.82901333333333305</v>
      </c>
      <c r="O60" s="12">
        <f t="shared" ref="O60" si="134">AVERAGE(N60:N61)</f>
        <v>0.7737755128205126</v>
      </c>
      <c r="P60" s="1">
        <f t="shared" ref="P60:P65" si="135">F60/G60</f>
        <v>3.0561028116641666</v>
      </c>
      <c r="Q60" s="1">
        <v>2.7E-2</v>
      </c>
      <c r="R60" s="16">
        <f t="shared" si="121"/>
        <v>2.5919999999999999E-2</v>
      </c>
      <c r="T60">
        <f>PRODUCT(O60,0.96)</f>
        <v>0.7428244923076921</v>
      </c>
    </row>
    <row r="61" spans="1:23" x14ac:dyDescent="0.25">
      <c r="A61" s="22"/>
      <c r="B61" s="2">
        <v>2</v>
      </c>
      <c r="C61" s="2">
        <v>0.61299999999999999</v>
      </c>
      <c r="D61" s="2">
        <v>0.245</v>
      </c>
      <c r="E61" s="2">
        <v>0.45100000000000001</v>
      </c>
      <c r="F61" s="2">
        <f t="shared" si="125"/>
        <v>7.1015499999999987</v>
      </c>
      <c r="G61" s="2">
        <f t="shared" si="126"/>
        <v>2.2394399999999997</v>
      </c>
      <c r="H61" s="2">
        <f t="shared" si="127"/>
        <v>9.7798999999999996</v>
      </c>
      <c r="I61" s="2">
        <f t="shared" si="128"/>
        <v>1.3395263334693879</v>
      </c>
      <c r="J61" s="2">
        <f t="shared" si="129"/>
        <v>546.27307692307681</v>
      </c>
      <c r="K61" s="2">
        <f t="shared" si="130"/>
        <v>172.26461538461535</v>
      </c>
      <c r="L61" s="2">
        <f t="shared" si="131"/>
        <v>718.53769230769217</v>
      </c>
      <c r="M61" s="2">
        <f t="shared" ref="M61" si="136">I61/Q61</f>
        <v>51.520243594976456</v>
      </c>
      <c r="N61" s="2">
        <f t="shared" si="133"/>
        <v>0.71853769230769216</v>
      </c>
      <c r="O61" s="13"/>
      <c r="P61" s="2">
        <f t="shared" si="135"/>
        <v>3.1711276033294036</v>
      </c>
      <c r="Q61" s="1">
        <v>2.5999999999999999E-2</v>
      </c>
      <c r="R61" s="16">
        <f t="shared" si="121"/>
        <v>2.496E-2</v>
      </c>
    </row>
    <row r="62" spans="1:23" x14ac:dyDescent="0.25">
      <c r="A62" s="21" t="s">
        <v>47</v>
      </c>
      <c r="B62" s="1">
        <v>1</v>
      </c>
      <c r="C62" s="1">
        <v>0.97699999999999998</v>
      </c>
      <c r="D62" s="1">
        <v>0.39900000000000002</v>
      </c>
      <c r="E62" s="1">
        <v>0.63500000000000001</v>
      </c>
      <c r="F62" s="1">
        <f t="shared" si="125"/>
        <v>11.294689999999999</v>
      </c>
      <c r="G62" s="1">
        <f t="shared" si="126"/>
        <v>3.7455599999999993</v>
      </c>
      <c r="H62" s="1">
        <f t="shared" si="127"/>
        <v>15.739699999999999</v>
      </c>
      <c r="I62" s="1">
        <f t="shared" si="128"/>
        <v>1.7555252844897959</v>
      </c>
      <c r="J62" s="1">
        <f t="shared" si="129"/>
        <v>982.14695652173907</v>
      </c>
      <c r="K62" s="1">
        <f t="shared" si="130"/>
        <v>325.70086956521732</v>
      </c>
      <c r="L62" s="1">
        <f t="shared" si="131"/>
        <v>1307.8478260869565</v>
      </c>
      <c r="M62" s="1">
        <f t="shared" ref="M62" si="137">(I62*2)/Q62</f>
        <v>152.65437256433009</v>
      </c>
      <c r="N62" s="1">
        <f t="shared" si="133"/>
        <v>1.3078478260869566</v>
      </c>
      <c r="O62" s="12">
        <f t="shared" ref="O62" si="138">AVERAGE(N62:N63)</f>
        <v>1.3377307312252964</v>
      </c>
      <c r="P62" s="1">
        <f t="shared" si="135"/>
        <v>3.0154876707354843</v>
      </c>
      <c r="Q62" s="1">
        <v>2.3E-2</v>
      </c>
      <c r="R62" s="16">
        <f t="shared" ref="R62:R67" si="139">PRODUCT(Q62,0.9)</f>
        <v>2.07E-2</v>
      </c>
      <c r="S62" s="19">
        <v>0.1</v>
      </c>
      <c r="T62">
        <f>PRODUCT(O62,0.9)</f>
        <v>1.2039576581027669</v>
      </c>
      <c r="V62">
        <f>AVERAGE(T62,T64,T66)</f>
        <v>1.131700150589845</v>
      </c>
      <c r="W62">
        <f>STDEVA(T62,T64)</f>
        <v>0.10218754710804999</v>
      </c>
    </row>
    <row r="63" spans="1:23" x14ac:dyDescent="0.25">
      <c r="A63" s="22"/>
      <c r="B63" s="2">
        <v>2</v>
      </c>
      <c r="C63" s="2">
        <v>0.97299999999999998</v>
      </c>
      <c r="D63" s="2">
        <v>0.40100000000000002</v>
      </c>
      <c r="E63" s="2">
        <v>0.61299999999999999</v>
      </c>
      <c r="F63" s="2">
        <f t="shared" si="125"/>
        <v>11.238309999999998</v>
      </c>
      <c r="G63" s="2">
        <f t="shared" si="126"/>
        <v>3.8054400000000008</v>
      </c>
      <c r="H63" s="2">
        <f t="shared" si="127"/>
        <v>15.740300000000001</v>
      </c>
      <c r="I63" s="2">
        <f t="shared" si="128"/>
        <v>1.6532200624489795</v>
      </c>
      <c r="J63" s="2">
        <f t="shared" si="129"/>
        <v>1021.6645454545454</v>
      </c>
      <c r="K63" s="2">
        <f t="shared" si="130"/>
        <v>345.94909090909101</v>
      </c>
      <c r="L63" s="2">
        <f t="shared" si="131"/>
        <v>1367.6136363636365</v>
      </c>
      <c r="M63" s="2">
        <f t="shared" ref="M63" si="140">I63/Q63</f>
        <v>75.146366474953609</v>
      </c>
      <c r="N63" s="2">
        <f t="shared" si="133"/>
        <v>1.3676136363636364</v>
      </c>
      <c r="O63" s="13"/>
      <c r="P63" s="2">
        <f t="shared" si="135"/>
        <v>2.9532222292297332</v>
      </c>
      <c r="Q63" s="1">
        <v>2.1999999999999999E-2</v>
      </c>
      <c r="R63" s="16">
        <f t="shared" si="139"/>
        <v>1.9799999999999998E-2</v>
      </c>
    </row>
    <row r="64" spans="1:23" x14ac:dyDescent="0.25">
      <c r="A64" s="21" t="s">
        <v>48</v>
      </c>
      <c r="B64" s="1">
        <v>1</v>
      </c>
      <c r="C64" s="1">
        <v>0.98399999999999999</v>
      </c>
      <c r="D64" s="1">
        <v>0.40500000000000003</v>
      </c>
      <c r="E64" s="1">
        <v>0.64400000000000002</v>
      </c>
      <c r="F64" s="1">
        <f t="shared" si="125"/>
        <v>11.366849999999999</v>
      </c>
      <c r="G64" s="1">
        <f t="shared" si="126"/>
        <v>3.8374199999999998</v>
      </c>
      <c r="H64" s="1">
        <f t="shared" si="127"/>
        <v>15.9087</v>
      </c>
      <c r="I64" s="1">
        <f t="shared" si="128"/>
        <v>1.7724935310204077</v>
      </c>
      <c r="J64" s="1">
        <f t="shared" si="129"/>
        <v>909.34799999999996</v>
      </c>
      <c r="K64" s="1">
        <f t="shared" si="130"/>
        <v>306.99359999999996</v>
      </c>
      <c r="L64" s="1">
        <f t="shared" si="131"/>
        <v>1216.3416</v>
      </c>
      <c r="M64" s="1">
        <f t="shared" ref="M64" si="141">(I64*2)/Q64</f>
        <v>141.79948248163262</v>
      </c>
      <c r="N64" s="1">
        <f t="shared" si="133"/>
        <v>1.2163416</v>
      </c>
      <c r="O64" s="12">
        <f t="shared" ref="O64" si="142">AVERAGE(N64:N65)</f>
        <v>1.1771584923076923</v>
      </c>
      <c r="P64" s="1">
        <f t="shared" si="135"/>
        <v>2.9621073533780509</v>
      </c>
      <c r="Q64" s="1">
        <v>2.5000000000000001E-2</v>
      </c>
      <c r="R64" s="16">
        <f t="shared" si="139"/>
        <v>2.2500000000000003E-2</v>
      </c>
      <c r="T64">
        <f>PRODUCT(O64,0.9)</f>
        <v>1.059442643076923</v>
      </c>
    </row>
    <row r="65" spans="1:18" x14ac:dyDescent="0.25">
      <c r="A65" s="22"/>
      <c r="B65" s="2">
        <v>2</v>
      </c>
      <c r="C65" s="2">
        <v>0.96199999999999997</v>
      </c>
      <c r="D65" s="2">
        <v>0.39200000000000002</v>
      </c>
      <c r="E65" s="2">
        <v>0.621</v>
      </c>
      <c r="F65" s="2">
        <f t="shared" si="125"/>
        <v>11.123719999999999</v>
      </c>
      <c r="G65" s="2">
        <f t="shared" si="126"/>
        <v>3.6699599999999997</v>
      </c>
      <c r="H65" s="2">
        <f t="shared" si="127"/>
        <v>15.4824</v>
      </c>
      <c r="I65" s="2">
        <f t="shared" si="128"/>
        <v>1.7150553877551022</v>
      </c>
      <c r="J65" s="2">
        <f t="shared" si="129"/>
        <v>855.67076923076922</v>
      </c>
      <c r="K65" s="2">
        <f t="shared" si="130"/>
        <v>282.30461538461537</v>
      </c>
      <c r="L65" s="2">
        <f t="shared" si="131"/>
        <v>1137.9753846153847</v>
      </c>
      <c r="M65" s="2">
        <f t="shared" ref="M65" si="143">I65/Q65</f>
        <v>65.963668759811625</v>
      </c>
      <c r="N65" s="2">
        <f t="shared" si="133"/>
        <v>1.1379753846153846</v>
      </c>
      <c r="O65" s="13"/>
      <c r="P65" s="2">
        <f t="shared" si="135"/>
        <v>3.0310194116557128</v>
      </c>
      <c r="Q65" s="1">
        <v>2.5999999999999999E-2</v>
      </c>
      <c r="R65" s="16">
        <f t="shared" si="139"/>
        <v>2.3400000000000001E-2</v>
      </c>
    </row>
    <row r="66" spans="1:18" x14ac:dyDescent="0.25">
      <c r="A66" s="21" t="s">
        <v>49</v>
      </c>
      <c r="B66" s="1">
        <v>1</v>
      </c>
      <c r="C66" s="1">
        <v>0.88600000000000001</v>
      </c>
      <c r="D66" s="1">
        <v>0.36199999999999999</v>
      </c>
      <c r="E66" s="1">
        <v>0.60499999999999998</v>
      </c>
      <c r="F66" s="1">
        <f t="shared" ref="F66:F67" si="144">(12.7*C66)-(2.79*D66)</f>
        <v>10.24222</v>
      </c>
      <c r="G66" s="1">
        <f t="shared" ref="G66:G67" si="145">(20.7*D66)-(4.62*C66)</f>
        <v>3.4000799999999991</v>
      </c>
      <c r="H66" s="1">
        <f t="shared" ref="H66:H67" si="146">(17.9*D66)+(8.8*C66)</f>
        <v>14.2766</v>
      </c>
      <c r="I66" s="1">
        <f t="shared" ref="I66:I67" si="147">((1000*E66)-(0.89*F66)-(52.02*G66))/245</f>
        <v>1.7102541330612246</v>
      </c>
      <c r="J66" s="1">
        <f t="shared" ref="J66:J67" si="148">(F66*2)/Q66</f>
        <v>758.68296296296296</v>
      </c>
      <c r="K66" s="1">
        <f t="shared" ref="K66:K67" si="149">(G66*2)/Q66</f>
        <v>251.85777777777773</v>
      </c>
      <c r="L66" s="1">
        <f t="shared" ref="L66:L67" si="150">J66+K66</f>
        <v>1010.5407407407407</v>
      </c>
      <c r="M66" s="1">
        <f t="shared" ref="M66" si="151">(I66*2)/Q66</f>
        <v>126.6854913378685</v>
      </c>
      <c r="N66" s="1">
        <f t="shared" ref="N66:N67" si="152">L66/1000</f>
        <v>1.0105407407407407</v>
      </c>
      <c r="O66" s="12">
        <f t="shared" ref="O66" si="153">AVERAGE(N66:N67)</f>
        <v>1.0187003703703703</v>
      </c>
      <c r="P66" s="1">
        <f t="shared" ref="P66:P67" si="154">F66/G66</f>
        <v>3.0123467683113345</v>
      </c>
      <c r="Q66" s="1">
        <v>2.7E-2</v>
      </c>
      <c r="R66" s="16">
        <f t="shared" si="139"/>
        <v>2.4299999999999999E-2</v>
      </c>
    </row>
    <row r="67" spans="1:18" x14ac:dyDescent="0.25">
      <c r="A67" s="22"/>
      <c r="B67" s="2">
        <v>2</v>
      </c>
      <c r="C67" s="2">
        <v>0.79800000000000004</v>
      </c>
      <c r="D67" s="2">
        <v>0.32800000000000001</v>
      </c>
      <c r="E67" s="2">
        <v>0.53</v>
      </c>
      <c r="F67" s="2">
        <f t="shared" si="144"/>
        <v>9.2194800000000008</v>
      </c>
      <c r="G67" s="2">
        <f t="shared" si="145"/>
        <v>3.1028399999999996</v>
      </c>
      <c r="H67" s="2">
        <f t="shared" si="146"/>
        <v>12.893600000000001</v>
      </c>
      <c r="I67" s="2">
        <f t="shared" si="147"/>
        <v>1.4709588816326529</v>
      </c>
      <c r="J67" s="2">
        <f t="shared" si="148"/>
        <v>768.29000000000008</v>
      </c>
      <c r="K67" s="2">
        <f t="shared" si="149"/>
        <v>258.56999999999994</v>
      </c>
      <c r="L67" s="2">
        <f t="shared" si="150"/>
        <v>1026.8600000000001</v>
      </c>
      <c r="M67" s="2">
        <f t="shared" ref="M67" si="155">I67/Q67</f>
        <v>61.289953401360535</v>
      </c>
      <c r="N67" s="2">
        <f t="shared" si="152"/>
        <v>1.0268600000000001</v>
      </c>
      <c r="O67" s="13"/>
      <c r="P67" s="2">
        <f t="shared" si="154"/>
        <v>2.9713037088602707</v>
      </c>
      <c r="Q67" s="1">
        <v>2.4E-2</v>
      </c>
      <c r="R67" s="16">
        <f t="shared" si="139"/>
        <v>2.1600000000000001E-2</v>
      </c>
    </row>
  </sheetData>
  <mergeCells count="33">
    <mergeCell ref="A62:A63"/>
    <mergeCell ref="A64:A65"/>
    <mergeCell ref="A66:A67"/>
    <mergeCell ref="A52:A53"/>
    <mergeCell ref="A54:A55"/>
    <mergeCell ref="A56:A57"/>
    <mergeCell ref="A58:A59"/>
    <mergeCell ref="A60:A61"/>
    <mergeCell ref="A42:A43"/>
    <mergeCell ref="A44:A45"/>
    <mergeCell ref="A46:A47"/>
    <mergeCell ref="A48:A49"/>
    <mergeCell ref="A50:A51"/>
    <mergeCell ref="A38:A39"/>
    <mergeCell ref="A40:A41"/>
    <mergeCell ref="A26:A27"/>
    <mergeCell ref="A28:A29"/>
    <mergeCell ref="A30:A31"/>
    <mergeCell ref="A32:A33"/>
    <mergeCell ref="A34:A35"/>
    <mergeCell ref="A36:A37"/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phoneticPr fontId="4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tabSelected="1" workbookViewId="0">
      <selection activeCell="H21" sqref="H21"/>
    </sheetView>
  </sheetViews>
  <sheetFormatPr baseColWidth="10" defaultRowHeight="15" x14ac:dyDescent="0.25"/>
  <cols>
    <col min="1" max="1" width="5.140625" customWidth="1"/>
    <col min="2" max="2" width="19.85546875" customWidth="1"/>
    <col min="3" max="3" width="16.140625" customWidth="1"/>
    <col min="4" max="4" width="21.140625" customWidth="1"/>
    <col min="5" max="5" width="19" customWidth="1"/>
    <col min="6" max="6" width="16.140625" customWidth="1"/>
    <col min="7" max="7" width="20.28515625" customWidth="1"/>
    <col min="8" max="8" width="19.28515625" customWidth="1"/>
    <col min="9" max="9" width="19" customWidth="1"/>
  </cols>
  <sheetData>
    <row r="2" spans="2:9" x14ac:dyDescent="0.25">
      <c r="B2" s="23"/>
      <c r="C2" s="23" t="s">
        <v>63</v>
      </c>
      <c r="D2" s="23" t="s">
        <v>66</v>
      </c>
      <c r="E2" s="23"/>
      <c r="F2" s="23" t="s">
        <v>67</v>
      </c>
      <c r="G2" s="23"/>
      <c r="H2" s="23" t="s">
        <v>68</v>
      </c>
      <c r="I2" s="23"/>
    </row>
    <row r="3" spans="2:9" x14ac:dyDescent="0.25">
      <c r="B3" s="23" t="s">
        <v>73</v>
      </c>
      <c r="C3" s="23"/>
      <c r="D3" s="23" t="s">
        <v>74</v>
      </c>
      <c r="E3" s="23" t="s">
        <v>75</v>
      </c>
      <c r="F3" s="23" t="s">
        <v>74</v>
      </c>
      <c r="G3" s="23" t="s">
        <v>75</v>
      </c>
      <c r="H3" s="23" t="s">
        <v>76</v>
      </c>
      <c r="I3" s="23" t="s">
        <v>75</v>
      </c>
    </row>
    <row r="5" spans="2:9" x14ac:dyDescent="0.25">
      <c r="B5" t="s">
        <v>77</v>
      </c>
      <c r="C5" t="s">
        <v>78</v>
      </c>
      <c r="D5" t="s">
        <v>79</v>
      </c>
      <c r="E5" t="s">
        <v>80</v>
      </c>
      <c r="F5" t="s">
        <v>82</v>
      </c>
      <c r="G5" t="s">
        <v>83</v>
      </c>
      <c r="H5" t="s">
        <v>84</v>
      </c>
      <c r="I5" t="s">
        <v>85</v>
      </c>
    </row>
    <row r="6" spans="2:9" x14ac:dyDescent="0.25">
      <c r="E6" t="s">
        <v>81</v>
      </c>
      <c r="G6" t="s">
        <v>81</v>
      </c>
      <c r="I6" t="s">
        <v>81</v>
      </c>
    </row>
    <row r="7" spans="2:9" x14ac:dyDescent="0.25">
      <c r="B7" t="s">
        <v>86</v>
      </c>
      <c r="G7" t="s">
        <v>81</v>
      </c>
      <c r="I7" t="s">
        <v>81</v>
      </c>
    </row>
    <row r="9" spans="2:9" x14ac:dyDescent="0.25">
      <c r="B9" t="s">
        <v>87</v>
      </c>
      <c r="C9" t="s">
        <v>89</v>
      </c>
      <c r="D9" t="s">
        <v>90</v>
      </c>
      <c r="E9" t="s">
        <v>91</v>
      </c>
      <c r="F9" t="s">
        <v>92</v>
      </c>
      <c r="G9" t="s">
        <v>93</v>
      </c>
      <c r="H9" t="s">
        <v>94</v>
      </c>
      <c r="I9" t="s">
        <v>95</v>
      </c>
    </row>
    <row r="10" spans="2:9" x14ac:dyDescent="0.25">
      <c r="B10" t="s">
        <v>88</v>
      </c>
    </row>
    <row r="11" spans="2:9" x14ac:dyDescent="0.25">
      <c r="B11" t="s">
        <v>96</v>
      </c>
      <c r="C11">
        <v>100</v>
      </c>
      <c r="D11" t="s">
        <v>99</v>
      </c>
      <c r="E11" t="s">
        <v>100</v>
      </c>
      <c r="F11" t="s">
        <v>101</v>
      </c>
      <c r="G11" t="s">
        <v>102</v>
      </c>
      <c r="H11" t="s">
        <v>103</v>
      </c>
      <c r="I11" t="s">
        <v>104</v>
      </c>
    </row>
    <row r="12" spans="2:9" x14ac:dyDescent="0.25">
      <c r="B12" t="s">
        <v>97</v>
      </c>
      <c r="C12" t="s">
        <v>98</v>
      </c>
      <c r="I12" t="s">
        <v>81</v>
      </c>
    </row>
    <row r="15" spans="2:9" x14ac:dyDescent="0.25">
      <c r="B15" t="s">
        <v>105</v>
      </c>
    </row>
    <row r="16" spans="2:9" x14ac:dyDescent="0.25">
      <c r="C16" t="s">
        <v>69</v>
      </c>
      <c r="D16" t="s">
        <v>70</v>
      </c>
      <c r="F16" t="s">
        <v>71</v>
      </c>
      <c r="G16" t="s">
        <v>70</v>
      </c>
    </row>
    <row r="17" spans="2:7" x14ac:dyDescent="0.25">
      <c r="B17" t="s">
        <v>50</v>
      </c>
      <c r="C17">
        <v>1.5965394897546894</v>
      </c>
      <c r="D17">
        <v>8.7019507394603818E-2</v>
      </c>
    </row>
    <row r="18" spans="2:7" x14ac:dyDescent="0.25">
      <c r="B18" t="s">
        <v>51</v>
      </c>
      <c r="C18">
        <v>1.539764383605525</v>
      </c>
      <c r="D18">
        <v>0.14815374208369916</v>
      </c>
      <c r="E18" t="s">
        <v>52</v>
      </c>
      <c r="F18">
        <v>1.4274155357142859</v>
      </c>
      <c r="G18">
        <v>0.16715687227771336</v>
      </c>
    </row>
    <row r="19" spans="2:7" x14ac:dyDescent="0.25">
      <c r="B19" t="s">
        <v>53</v>
      </c>
      <c r="C19">
        <v>1.4475</v>
      </c>
      <c r="D19">
        <v>9.8000000000000004E-2</v>
      </c>
      <c r="E19" t="s">
        <v>54</v>
      </c>
      <c r="F19">
        <v>1.45</v>
      </c>
      <c r="G19">
        <v>0.153</v>
      </c>
    </row>
    <row r="20" spans="2:7" x14ac:dyDescent="0.25">
      <c r="B20" t="s">
        <v>55</v>
      </c>
      <c r="C20">
        <v>1.37</v>
      </c>
      <c r="D20">
        <v>3.2000000000000001E-2</v>
      </c>
      <c r="E20" t="s">
        <v>56</v>
      </c>
      <c r="F20">
        <v>1.3879999999999999</v>
      </c>
      <c r="G20">
        <v>4.8000000000000001E-2</v>
      </c>
    </row>
    <row r="21" spans="2:7" x14ac:dyDescent="0.25">
      <c r="B21" t="s">
        <v>57</v>
      </c>
      <c r="C21">
        <v>1.24</v>
      </c>
      <c r="D21">
        <v>6.9000000000000006E-2</v>
      </c>
      <c r="E21" t="s">
        <v>58</v>
      </c>
      <c r="F21">
        <v>1.58</v>
      </c>
      <c r="G21">
        <v>0.121</v>
      </c>
    </row>
    <row r="22" spans="2:7" x14ac:dyDescent="0.25">
      <c r="B22" t="s">
        <v>59</v>
      </c>
      <c r="C22">
        <v>0.64</v>
      </c>
      <c r="D22">
        <v>0.157</v>
      </c>
      <c r="E22" t="s">
        <v>58</v>
      </c>
      <c r="F22">
        <v>1.1299999999999999</v>
      </c>
      <c r="G22">
        <v>0.10199999999999999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7DD30C8A70834CA8607D8B2A220E22" ma:contentTypeVersion="2" ma:contentTypeDescription="Crear nuevo documento." ma:contentTypeScope="" ma:versionID="85a8510d62b5e13b8d3cec40bf258f69">
  <xsd:schema xmlns:xsd="http://www.w3.org/2001/XMLSchema" xmlns:xs="http://www.w3.org/2001/XMLSchema" xmlns:p="http://schemas.microsoft.com/office/2006/metadata/properties" xmlns:ns3="a04d1439-b127-4fe9-bf27-76ba47c2ed98" targetNamespace="http://schemas.microsoft.com/office/2006/metadata/properties" ma:root="true" ma:fieldsID="3f3404e5b96d493f569cde47d21e2358" ns3:_="">
    <xsd:import namespace="a04d1439-b127-4fe9-bf27-76ba47c2ed9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4d1439-b127-4fe9-bf27-76ba47c2ed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C24FF2-6006-48D9-AC05-736BE237F5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5CE99A-47EF-46FB-A3CE-84B398ED92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4d1439-b127-4fe9-bf27-76ba47c2e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DCEC44-52F8-4FB3-8800-C514009FF0FF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a04d1439-b127-4fe9-bf27-76ba47c2ed9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Clorofilas y su estadística</vt:lpstr>
      <vt:lpstr>Proteinas, peso y Hue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xxxx</cp:lastModifiedBy>
  <dcterms:created xsi:type="dcterms:W3CDTF">2023-01-16T18:30:50Z</dcterms:created>
  <dcterms:modified xsi:type="dcterms:W3CDTF">2024-10-21T17:46:25Z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0x010100897DD30C8A70834CA8607D8B2A220E22</vt:lpwstr>
  </property>
</Properties>
</file>