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Ex2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harts/chart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Ex3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C\Documents\MEGA\Investigación\Elaboración propia\6. Pabellón\Año base\HIGA Dr. Prof. Rodolfo Rossi\"/>
    </mc:Choice>
  </mc:AlternateContent>
  <xr:revisionPtr revIDLastSave="0" documentId="13_ncr:1_{6D66F4AB-B57A-472A-8C03-65F6297F13FF}" xr6:coauthVersionLast="47" xr6:coauthVersionMax="47" xr10:uidLastSave="{00000000-0000-0000-0000-000000000000}"/>
  <bookViews>
    <workbookView xWindow="14400" yWindow="0" windowWidth="14400" windowHeight="15600" tabRatio="880" firstSheet="1" activeTab="3" xr2:uid="{00000000-000D-0000-FFFF-FFFF00000000}"/>
  </bookViews>
  <sheets>
    <sheet name="Instructivo" sheetId="39" r:id="rId1"/>
    <sheet name="Edificio placa" sheetId="60" r:id="rId2"/>
    <sheet name="Edificio basamento" sheetId="48" r:id="rId3"/>
    <sheet name="HIGA &quot;Dr. Prof. Rodolfo Rossi&quot;" sheetId="37" r:id="rId4"/>
    <sheet name="Valores teóricos" sheetId="25" r:id="rId5"/>
    <sheet name="Valores reales" sheetId="24" r:id="rId6"/>
    <sheet name="Consumo eléctrico" sheetId="42" r:id="rId7"/>
    <sheet name="Consumo gas natural" sheetId="41" r:id="rId8"/>
  </sheets>
  <definedNames>
    <definedName name="_xlchart.v1.0" hidden="1">'Edificio placa'!$A$24:$B$65</definedName>
    <definedName name="_xlchart.v1.1" hidden="1">'Edificio placa'!$C$24:$C$65</definedName>
    <definedName name="_xlchart.v1.2" hidden="1">'Edificio basamento'!$A$24:$B$65</definedName>
    <definedName name="_xlchart.v1.3" hidden="1">'Edificio basamento'!$C$24:$C$65</definedName>
    <definedName name="_xlchart.v1.4" hidden="1">'HIGA "Dr. Prof. Rodolfo Rossi"'!$A$22:$B$63</definedName>
    <definedName name="_xlchart.v1.5" hidden="1">'HIGA "Dr. Prof. Rodolfo Rossi"'!$C$22:$C$63</definedName>
    <definedName name="_xlchart.v1.6" hidden="1">'HIGA "Dr. Prof. Rodolfo Rossi"'!$D$22:$D$63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8" i="37" l="1"/>
  <c r="D50" i="37"/>
  <c r="D43" i="37"/>
  <c r="D22" i="37"/>
  <c r="J56" i="48"/>
  <c r="J55" i="48"/>
  <c r="J26" i="48"/>
  <c r="J25" i="48"/>
  <c r="J56" i="60"/>
  <c r="J55" i="60"/>
  <c r="J26" i="60"/>
  <c r="D56" i="48"/>
  <c r="G56" i="48" s="1"/>
  <c r="H56" i="48" s="1"/>
  <c r="G55" i="48"/>
  <c r="H55" i="48" s="1"/>
  <c r="D55" i="48"/>
  <c r="D26" i="48"/>
  <c r="G26" i="48" s="1"/>
  <c r="H26" i="48" s="1"/>
  <c r="D25" i="48"/>
  <c r="G25" i="48" s="1"/>
  <c r="H25" i="48" s="1"/>
  <c r="D56" i="60"/>
  <c r="G56" i="60" s="1"/>
  <c r="H56" i="60" s="1"/>
  <c r="G55" i="60"/>
  <c r="H55" i="60" s="1"/>
  <c r="D55" i="60"/>
  <c r="D26" i="60"/>
  <c r="G26" i="60" s="1"/>
  <c r="H26" i="60" s="1"/>
  <c r="D25" i="60"/>
  <c r="G25" i="60" s="1"/>
  <c r="H25" i="60" s="1"/>
  <c r="J25" i="60" l="1"/>
  <c r="B13" i="37" l="1"/>
  <c r="B14" i="37"/>
  <c r="B15" i="37"/>
  <c r="B16" i="37"/>
  <c r="B17" i="37"/>
  <c r="B18" i="37"/>
  <c r="B12" i="37"/>
  <c r="C23" i="37"/>
  <c r="C24" i="37"/>
  <c r="C27" i="37"/>
  <c r="C28" i="37"/>
  <c r="C29" i="37"/>
  <c r="C30" i="37"/>
  <c r="C33" i="37"/>
  <c r="C34" i="37"/>
  <c r="C35" i="37"/>
  <c r="C36" i="37"/>
  <c r="C39" i="37"/>
  <c r="C40" i="37"/>
  <c r="C41" i="37"/>
  <c r="C42" i="37"/>
  <c r="C46" i="37"/>
  <c r="C47" i="37"/>
  <c r="C48" i="37"/>
  <c r="C52" i="37"/>
  <c r="C53" i="37"/>
  <c r="C54" i="37"/>
  <c r="C58" i="37"/>
  <c r="C59" i="37"/>
  <c r="C60" i="37"/>
  <c r="C22" i="37"/>
  <c r="J8" i="41"/>
  <c r="J3" i="41"/>
  <c r="J4" i="41"/>
  <c r="J5" i="41"/>
  <c r="J6" i="41"/>
  <c r="J7" i="41"/>
  <c r="J2" i="41"/>
  <c r="I3" i="41"/>
  <c r="I4" i="41"/>
  <c r="I5" i="41"/>
  <c r="I6" i="41"/>
  <c r="I7" i="41"/>
  <c r="I8" i="41"/>
  <c r="I2" i="41"/>
  <c r="G3" i="41"/>
  <c r="G4" i="41"/>
  <c r="G5" i="41"/>
  <c r="G6" i="41"/>
  <c r="G7" i="41"/>
  <c r="G8" i="41"/>
  <c r="G2" i="41"/>
  <c r="I14" i="60" l="1"/>
  <c r="I13" i="60"/>
  <c r="I12" i="60"/>
  <c r="Z9" i="42"/>
  <c r="Z3" i="42"/>
  <c r="Z4" i="42"/>
  <c r="Z5" i="42"/>
  <c r="Z6" i="42"/>
  <c r="Z7" i="42"/>
  <c r="Z8" i="42"/>
  <c r="Z2" i="42"/>
  <c r="I18" i="60"/>
  <c r="I17" i="60"/>
  <c r="I16" i="60"/>
  <c r="I15" i="60"/>
  <c r="K9" i="41" l="1"/>
  <c r="Y3" i="42"/>
  <c r="Y4" i="42"/>
  <c r="Y5" i="42"/>
  <c r="Y6" i="42"/>
  <c r="Y7" i="42"/>
  <c r="Y8" i="42"/>
  <c r="Y2" i="42"/>
  <c r="Y1" i="42"/>
  <c r="V3" i="42"/>
  <c r="V4" i="42"/>
  <c r="V5" i="42"/>
  <c r="V6" i="42"/>
  <c r="V7" i="42"/>
  <c r="V8" i="42"/>
  <c r="V2" i="42"/>
  <c r="V1" i="42"/>
  <c r="A3" i="41" l="1"/>
  <c r="A4" i="41"/>
  <c r="A5" i="41"/>
  <c r="A6" i="41"/>
  <c r="A7" i="41"/>
  <c r="A8" i="41"/>
  <c r="A2" i="41"/>
  <c r="F3" i="25"/>
  <c r="F9" i="25"/>
  <c r="E8" i="25"/>
  <c r="E9" i="25"/>
  <c r="D8" i="25"/>
  <c r="D9" i="25"/>
  <c r="C9" i="25"/>
  <c r="B9" i="25"/>
  <c r="K9" i="25"/>
  <c r="L8" i="25"/>
  <c r="K8" i="25"/>
  <c r="N8" i="25" s="1"/>
  <c r="L7" i="25"/>
  <c r="K7" i="25"/>
  <c r="N7" i="25" s="1"/>
  <c r="L6" i="25"/>
  <c r="K6" i="25"/>
  <c r="N6" i="25" s="1"/>
  <c r="L5" i="25"/>
  <c r="K5" i="25"/>
  <c r="N5" i="25" s="1"/>
  <c r="L4" i="25"/>
  <c r="K4" i="25"/>
  <c r="N4" i="25" s="1"/>
  <c r="L3" i="25"/>
  <c r="K3" i="25"/>
  <c r="N3" i="25" s="1"/>
  <c r="L2" i="25"/>
  <c r="K2" i="25"/>
  <c r="N2" i="25" s="1"/>
  <c r="N9" i="25" s="1"/>
  <c r="O4" i="25" l="1"/>
  <c r="L9" i="25"/>
  <c r="O3" i="25" s="1"/>
  <c r="O2" i="25" l="1"/>
  <c r="O8" i="25"/>
  <c r="O7" i="25"/>
  <c r="O6" i="25"/>
  <c r="O5" i="25"/>
  <c r="O9" i="25" l="1"/>
  <c r="M13" i="60" l="1"/>
  <c r="AD2" i="41"/>
  <c r="AD3" i="41"/>
  <c r="AD4" i="41"/>
  <c r="AD5" i="41"/>
  <c r="AD6" i="41"/>
  <c r="AD7" i="41"/>
  <c r="AD8" i="41"/>
  <c r="AD9" i="41" l="1"/>
  <c r="AE5" i="42"/>
  <c r="AF5" i="42" s="1"/>
  <c r="AE1" i="42"/>
  <c r="G9" i="41"/>
  <c r="AE3" i="42"/>
  <c r="AF3" i="42" s="1"/>
  <c r="AE4" i="42"/>
  <c r="AF4" i="42" s="1"/>
  <c r="AE6" i="42"/>
  <c r="AF6" i="42" s="1"/>
  <c r="AE7" i="42"/>
  <c r="AF7" i="42" s="1"/>
  <c r="AE8" i="42"/>
  <c r="AF8" i="42" s="1"/>
  <c r="AE2" i="42"/>
  <c r="AF2" i="42" s="1"/>
  <c r="W3" i="42"/>
  <c r="W4" i="42"/>
  <c r="W5" i="42"/>
  <c r="W6" i="42"/>
  <c r="W7" i="42"/>
  <c r="W8" i="42"/>
  <c r="W2" i="42"/>
  <c r="AB3" i="42"/>
  <c r="AB4" i="42"/>
  <c r="AB5" i="42"/>
  <c r="AB6" i="42"/>
  <c r="AC6" i="42" s="1"/>
  <c r="AB7" i="42"/>
  <c r="AB8" i="42"/>
  <c r="AB2" i="42"/>
  <c r="O9" i="41" l="1"/>
  <c r="AF9" i="42"/>
  <c r="W9" i="42"/>
  <c r="AH2" i="42" s="1"/>
  <c r="AC5" i="42"/>
  <c r="AC8" i="42"/>
  <c r="AC4" i="42"/>
  <c r="AC7" i="42"/>
  <c r="AC3" i="42"/>
  <c r="D18" i="48" l="1"/>
  <c r="D17" i="48"/>
  <c r="D16" i="48"/>
  <c r="D15" i="48"/>
  <c r="D14" i="48"/>
  <c r="H13" i="48"/>
  <c r="D13" i="48"/>
  <c r="D12" i="48"/>
  <c r="M3" i="42"/>
  <c r="M4" i="42"/>
  <c r="M5" i="42"/>
  <c r="M6" i="42"/>
  <c r="M7" i="42"/>
  <c r="M8" i="42"/>
  <c r="D3" i="42"/>
  <c r="D4" i="42"/>
  <c r="D5" i="42"/>
  <c r="D6" i="42"/>
  <c r="D7" i="42"/>
  <c r="D8" i="42"/>
  <c r="M2" i="42"/>
  <c r="D2" i="42"/>
  <c r="E9" i="41" l="1"/>
  <c r="C9" i="41"/>
  <c r="B5" i="24"/>
  <c r="M2" i="41" s="1"/>
  <c r="B6" i="24"/>
  <c r="B4" i="24"/>
  <c r="M3" i="41" l="1"/>
  <c r="D3" i="41" s="1"/>
  <c r="M7" i="41"/>
  <c r="D7" i="41" s="1"/>
  <c r="M4" i="41"/>
  <c r="D4" i="41" s="1"/>
  <c r="M8" i="41"/>
  <c r="D8" i="41" s="1"/>
  <c r="M5" i="41"/>
  <c r="D5" i="41" s="1"/>
  <c r="M6" i="41"/>
  <c r="D6" i="41" s="1"/>
  <c r="N5" i="41"/>
  <c r="F5" i="41" s="1"/>
  <c r="N4" i="41"/>
  <c r="F4" i="41" s="1"/>
  <c r="N2" i="41"/>
  <c r="F2" i="41" s="1"/>
  <c r="N6" i="41"/>
  <c r="F6" i="41" s="1"/>
  <c r="N3" i="41"/>
  <c r="F3" i="41" s="1"/>
  <c r="N7" i="41"/>
  <c r="F7" i="41" s="1"/>
  <c r="N8" i="41"/>
  <c r="F8" i="41" s="1"/>
  <c r="C59" i="48" l="1"/>
  <c r="C47" i="60"/>
  <c r="C64" i="60"/>
  <c r="C65" i="60"/>
  <c r="C63" i="37" s="1"/>
  <c r="C52" i="60"/>
  <c r="C40" i="60"/>
  <c r="D2" i="41"/>
  <c r="M9" i="41"/>
  <c r="C58" i="60"/>
  <c r="C59" i="60"/>
  <c r="C57" i="37" s="1"/>
  <c r="N9" i="41"/>
  <c r="C46" i="60"/>
  <c r="C44" i="37" s="1"/>
  <c r="C34" i="60"/>
  <c r="C32" i="37" s="1"/>
  <c r="C47" i="48"/>
  <c r="C65" i="48"/>
  <c r="C52" i="48"/>
  <c r="C53" i="48"/>
  <c r="C51" i="37" s="1"/>
  <c r="C64" i="48"/>
  <c r="C34" i="48"/>
  <c r="C40" i="48"/>
  <c r="C58" i="48"/>
  <c r="C46" i="48"/>
  <c r="C45" i="37" l="1"/>
  <c r="C62" i="37"/>
  <c r="C38" i="37"/>
  <c r="C56" i="37"/>
  <c r="C50" i="37"/>
  <c r="P13" i="60"/>
  <c r="C28" i="48"/>
  <c r="J13" i="48" s="1"/>
  <c r="C28" i="60"/>
  <c r="K13" i="48"/>
  <c r="O13" i="60" l="1"/>
  <c r="C26" i="37"/>
  <c r="B19" i="37"/>
  <c r="D5" i="25" l="1"/>
  <c r="E5" i="25" s="1"/>
  <c r="F5" i="25" s="1"/>
  <c r="D6" i="25"/>
  <c r="E6" i="25" s="1"/>
  <c r="F6" i="25" s="1"/>
  <c r="D7" i="25"/>
  <c r="E7" i="25" s="1"/>
  <c r="F7" i="25" s="1"/>
  <c r="D2" i="25"/>
  <c r="D3" i="25"/>
  <c r="E3" i="25" s="1"/>
  <c r="D4" i="25"/>
  <c r="E4" i="25" s="1"/>
  <c r="F4" i="25" s="1"/>
  <c r="F8" i="25" l="1"/>
  <c r="E2" i="25"/>
  <c r="F2" i="25" s="1"/>
  <c r="AC2" i="42"/>
  <c r="AC9" i="42" s="1"/>
  <c r="AI2" i="42" l="1"/>
  <c r="AA4" i="42" l="1"/>
  <c r="H4" i="42" s="1"/>
  <c r="I4" i="42" s="1"/>
  <c r="AA8" i="42"/>
  <c r="H8" i="42" s="1"/>
  <c r="I8" i="42" s="1"/>
  <c r="AA6" i="42"/>
  <c r="H6" i="42" s="1"/>
  <c r="I6" i="42" s="1"/>
  <c r="AA3" i="42"/>
  <c r="H3" i="42" s="1"/>
  <c r="I3" i="42" s="1"/>
  <c r="AA5" i="42"/>
  <c r="H5" i="42" s="1"/>
  <c r="I5" i="42" s="1"/>
  <c r="AA2" i="42"/>
  <c r="AA7" i="42"/>
  <c r="H7" i="42" s="1"/>
  <c r="I7" i="42" s="1"/>
  <c r="AD2" i="42"/>
  <c r="Q2" i="42" s="1"/>
  <c r="R2" i="42" s="1"/>
  <c r="AG6" i="42"/>
  <c r="K6" i="42" s="1"/>
  <c r="L6" i="42" s="1"/>
  <c r="AG7" i="42"/>
  <c r="K7" i="42" s="1"/>
  <c r="L7" i="42" s="1"/>
  <c r="AG4" i="42"/>
  <c r="K4" i="42" s="1"/>
  <c r="L4" i="42" s="1"/>
  <c r="AG3" i="42"/>
  <c r="K3" i="42" s="1"/>
  <c r="L3" i="42" s="1"/>
  <c r="AG8" i="42"/>
  <c r="K8" i="42" s="1"/>
  <c r="L8" i="42" s="1"/>
  <c r="AG5" i="42"/>
  <c r="K5" i="42" s="1"/>
  <c r="L5" i="42" s="1"/>
  <c r="AG2" i="42"/>
  <c r="B2" i="42"/>
  <c r="AD6" i="42"/>
  <c r="X6" i="42"/>
  <c r="E6" i="42" s="1"/>
  <c r="X3" i="42"/>
  <c r="E3" i="42" s="1"/>
  <c r="X5" i="42"/>
  <c r="E5" i="42" s="1"/>
  <c r="X4" i="42"/>
  <c r="E4" i="42" s="1"/>
  <c r="X7" i="42"/>
  <c r="E7" i="42" s="1"/>
  <c r="X2" i="42"/>
  <c r="E2" i="42" s="1"/>
  <c r="X8" i="42"/>
  <c r="E8" i="42" s="1"/>
  <c r="AD3" i="42"/>
  <c r="AD4" i="42"/>
  <c r="AD8" i="42"/>
  <c r="AD7" i="42"/>
  <c r="AD5" i="42"/>
  <c r="T2" i="42" l="1"/>
  <c r="U2" i="42" s="1"/>
  <c r="K2" i="42"/>
  <c r="L2" i="42" s="1"/>
  <c r="AA9" i="42"/>
  <c r="H2" i="42"/>
  <c r="I2" i="42" s="1"/>
  <c r="AG9" i="42"/>
  <c r="F6" i="42"/>
  <c r="N6" i="42"/>
  <c r="O6" i="42" s="1"/>
  <c r="B6" i="42"/>
  <c r="C6" i="42" s="1"/>
  <c r="T6" i="42"/>
  <c r="Q6" i="42"/>
  <c r="R6" i="42" s="1"/>
  <c r="T7" i="42"/>
  <c r="U7" i="42" s="1"/>
  <c r="Q7" i="42"/>
  <c r="R7" i="42" s="1"/>
  <c r="B7" i="42"/>
  <c r="C7" i="42" s="1"/>
  <c r="F8" i="42"/>
  <c r="N8" i="42"/>
  <c r="O8" i="42" s="1"/>
  <c r="F5" i="42"/>
  <c r="N5" i="42"/>
  <c r="O5" i="42" s="1"/>
  <c r="B4" i="42"/>
  <c r="C4" i="42" s="1"/>
  <c r="T4" i="42"/>
  <c r="Q4" i="42"/>
  <c r="R4" i="42" s="1"/>
  <c r="F7" i="42"/>
  <c r="N7" i="42"/>
  <c r="O7" i="42" s="1"/>
  <c r="B5" i="42"/>
  <c r="C5" i="42" s="1"/>
  <c r="T5" i="42"/>
  <c r="Q5" i="42"/>
  <c r="R5" i="42" s="1"/>
  <c r="T3" i="42"/>
  <c r="Q3" i="42"/>
  <c r="R3" i="42" s="1"/>
  <c r="B3" i="42"/>
  <c r="C3" i="42" s="1"/>
  <c r="F4" i="42"/>
  <c r="N4" i="42"/>
  <c r="O4" i="42" s="1"/>
  <c r="B8" i="42"/>
  <c r="C8" i="42" s="1"/>
  <c r="T8" i="42"/>
  <c r="Q8" i="42"/>
  <c r="R8" i="42" s="1"/>
  <c r="N2" i="42"/>
  <c r="F3" i="42"/>
  <c r="N3" i="42"/>
  <c r="O3" i="42" s="1"/>
  <c r="X9" i="42"/>
  <c r="AD9" i="42"/>
  <c r="C2" i="42"/>
  <c r="AJ2" i="42" l="1"/>
  <c r="T9" i="42"/>
  <c r="C54" i="60"/>
  <c r="C60" i="60"/>
  <c r="C48" i="60"/>
  <c r="C30" i="60"/>
  <c r="C42" i="60"/>
  <c r="C36" i="60"/>
  <c r="C31" i="60"/>
  <c r="C43" i="60"/>
  <c r="C37" i="60"/>
  <c r="C55" i="60"/>
  <c r="C61" i="60"/>
  <c r="C49" i="60"/>
  <c r="C42" i="48"/>
  <c r="F2" i="42"/>
  <c r="U4" i="42"/>
  <c r="C43" i="48"/>
  <c r="U6" i="42"/>
  <c r="C31" i="48"/>
  <c r="C37" i="48"/>
  <c r="U3" i="42"/>
  <c r="C55" i="48"/>
  <c r="C30" i="48"/>
  <c r="U8" i="42"/>
  <c r="C36" i="48"/>
  <c r="C54" i="48"/>
  <c r="C61" i="48"/>
  <c r="C49" i="48"/>
  <c r="O2" i="42"/>
  <c r="U5" i="42"/>
  <c r="C60" i="48"/>
  <c r="C48" i="48"/>
  <c r="C24" i="60" l="1"/>
  <c r="K13" i="60" s="1"/>
  <c r="C25" i="60"/>
  <c r="L13" i="60" s="1"/>
  <c r="L7" i="41"/>
  <c r="B7" i="41" s="1"/>
  <c r="L4" i="41"/>
  <c r="B4" i="41" s="1"/>
  <c r="C25" i="48"/>
  <c r="G13" i="48" s="1"/>
  <c r="L8" i="41"/>
  <c r="B8" i="41" s="1"/>
  <c r="L6" i="41"/>
  <c r="B6" i="41" s="1"/>
  <c r="D29" i="37"/>
  <c r="C24" i="48"/>
  <c r="F13" i="48" s="1"/>
  <c r="L5" i="41"/>
  <c r="B5" i="41" s="1"/>
  <c r="L3" i="41"/>
  <c r="B3" i="41" s="1"/>
  <c r="C51" i="60" l="1"/>
  <c r="C33" i="60"/>
  <c r="C57" i="60"/>
  <c r="C39" i="60"/>
  <c r="C37" i="37" s="1"/>
  <c r="F34" i="37" s="1"/>
  <c r="C63" i="60"/>
  <c r="C45" i="60"/>
  <c r="D41" i="37"/>
  <c r="C33" i="48"/>
  <c r="C39" i="48"/>
  <c r="C45" i="48"/>
  <c r="D38" i="37"/>
  <c r="D33" i="37"/>
  <c r="D46" i="37"/>
  <c r="D32" i="37"/>
  <c r="D30" i="37"/>
  <c r="D44" i="37"/>
  <c r="D62" i="37"/>
  <c r="D42" i="37"/>
  <c r="D34" i="37"/>
  <c r="D39" i="37"/>
  <c r="D48" i="37"/>
  <c r="D54" i="37"/>
  <c r="D57" i="37"/>
  <c r="D56" i="37"/>
  <c r="D63" i="37"/>
  <c r="D40" i="37"/>
  <c r="D28" i="37"/>
  <c r="D36" i="37"/>
  <c r="D60" i="37"/>
  <c r="D45" i="37"/>
  <c r="D51" i="37"/>
  <c r="D59" i="37"/>
  <c r="D47" i="37"/>
  <c r="D35" i="37"/>
  <c r="C51" i="48"/>
  <c r="L2" i="41"/>
  <c r="B2" i="41" s="1"/>
  <c r="D52" i="37"/>
  <c r="C63" i="48"/>
  <c r="C57" i="48"/>
  <c r="D57" i="48" s="1"/>
  <c r="G57" i="48" s="1"/>
  <c r="D53" i="37"/>
  <c r="C43" i="37" l="1"/>
  <c r="F40" i="37" s="1"/>
  <c r="C31" i="37"/>
  <c r="F28" i="37" s="1"/>
  <c r="D57" i="60"/>
  <c r="G57" i="60" s="1"/>
  <c r="C55" i="37"/>
  <c r="F52" i="37" s="1"/>
  <c r="H57" i="48"/>
  <c r="J57" i="48"/>
  <c r="C61" i="37"/>
  <c r="F58" i="37" s="1"/>
  <c r="C49" i="37"/>
  <c r="F46" i="37" s="1"/>
  <c r="D23" i="37"/>
  <c r="E13" i="37"/>
  <c r="D61" i="37"/>
  <c r="I13" i="37"/>
  <c r="D27" i="37"/>
  <c r="D37" i="37"/>
  <c r="H13" i="37"/>
  <c r="D26" i="37"/>
  <c r="D31" i="37"/>
  <c r="A9" i="41"/>
  <c r="D24" i="37"/>
  <c r="F13" i="37"/>
  <c r="D13" i="37"/>
  <c r="D55" i="37" l="1"/>
  <c r="H57" i="60"/>
  <c r="J57" i="60"/>
  <c r="D49" i="37"/>
  <c r="D17" i="37"/>
  <c r="L9" i="41"/>
  <c r="C27" i="60" l="1"/>
  <c r="C27" i="48"/>
  <c r="I13" i="48" l="1"/>
  <c r="D27" i="48"/>
  <c r="G27" i="48" s="1"/>
  <c r="N13" i="60"/>
  <c r="D27" i="60"/>
  <c r="G27" i="60" s="1"/>
  <c r="C25" i="37"/>
  <c r="F22" i="37" s="1"/>
  <c r="D25" i="37"/>
  <c r="G13" i="37"/>
  <c r="E17" i="37" s="1"/>
  <c r="H27" i="48" l="1"/>
  <c r="J27" i="48"/>
  <c r="H27" i="60"/>
  <c r="J27" i="6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B1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Santiago Fondoso:</t>
        </r>
        <r>
          <rPr>
            <sz val="9"/>
            <color indexed="81"/>
            <rFont val="Tahoma"/>
            <family val="2"/>
          </rPr>
          <t xml:space="preserve">
Página 159 (Martini, 2010) - Con corrección en "Internación".</t>
        </r>
      </text>
    </comment>
    <comment ref="C1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 xml:space="preserve">Santiago Fondoso: </t>
        </r>
        <r>
          <rPr>
            <sz val="9"/>
            <color indexed="81"/>
            <rFont val="Tahoma"/>
            <family val="2"/>
          </rPr>
          <t xml:space="preserve">Cuantificación de superficies en planos CAD, 2002.
</t>
        </r>
      </text>
    </comment>
  </commentList>
</comments>
</file>

<file path=xl/sharedStrings.xml><?xml version="1.0" encoding="utf-8"?>
<sst xmlns="http://schemas.openxmlformats.org/spreadsheetml/2006/main" count="358" uniqueCount="130">
  <si>
    <t>IN</t>
  </si>
  <si>
    <t>CI</t>
  </si>
  <si>
    <t>DyT</t>
  </si>
  <si>
    <t>AD</t>
  </si>
  <si>
    <t>SAyA</t>
  </si>
  <si>
    <t>AA</t>
  </si>
  <si>
    <t>Internación</t>
  </si>
  <si>
    <t>Cirugía</t>
  </si>
  <si>
    <t>Administración</t>
  </si>
  <si>
    <t>Circulaciones</t>
  </si>
  <si>
    <t>Total</t>
  </si>
  <si>
    <t>CyB</t>
  </si>
  <si>
    <t>Área Hospitalaria (AH)</t>
  </si>
  <si>
    <r>
      <t>Consumo anual [kWh/año*m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</si>
  <si>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r>
      <t>Consumo anual [TEP/año*m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</si>
  <si>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t>Consumos teóricos [kWh/día] (1)</t>
  </si>
  <si>
    <r>
      <t>Consumo específico [kWh/día*m</t>
    </r>
    <r>
      <rPr>
        <b/>
        <vertAlign val="super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 xml:space="preserve">] </t>
    </r>
  </si>
  <si>
    <r>
      <t>Superficie de AH [m</t>
    </r>
    <r>
      <rPr>
        <b/>
        <vertAlign val="super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] (2)</t>
    </r>
  </si>
  <si>
    <t>https://drive.google.com/open?id=0Bz3sfV4ZQ06NMXRJbFhEb08zVVk</t>
  </si>
  <si>
    <t>(1)</t>
  </si>
  <si>
    <t>(2)</t>
  </si>
  <si>
    <t>https://doi.org/10.17632/nj82bhvvtd.2</t>
  </si>
  <si>
    <t>Usos</t>
  </si>
  <si>
    <t>AH</t>
  </si>
  <si>
    <t>1N</t>
  </si>
  <si>
    <t>Imagen satelital</t>
  </si>
  <si>
    <t>Superficie [m2]</t>
  </si>
  <si>
    <t>2N</t>
  </si>
  <si>
    <t>AZ</t>
  </si>
  <si>
    <t>PB</t>
  </si>
  <si>
    <t>3N</t>
  </si>
  <si>
    <t>I+E</t>
  </si>
  <si>
    <t>ADM</t>
  </si>
  <si>
    <t>Fuente energética</t>
  </si>
  <si>
    <t>Energía eléctrica</t>
  </si>
  <si>
    <t>Gas natural</t>
  </si>
  <si>
    <t>Consumo anual [TEP/año]</t>
  </si>
  <si>
    <t>ACS</t>
  </si>
  <si>
    <t>Cal</t>
  </si>
  <si>
    <t>E. Eléctrica</t>
  </si>
  <si>
    <t>Otros equip.</t>
  </si>
  <si>
    <t>Otros Equip.</t>
  </si>
  <si>
    <t>Otros equipos</t>
  </si>
  <si>
    <t>4N</t>
  </si>
  <si>
    <t>5N</t>
  </si>
  <si>
    <t>Consumo por camas</t>
  </si>
  <si>
    <t>Camas</t>
  </si>
  <si>
    <t>Sistema para ref.</t>
  </si>
  <si>
    <t>Sistema para cal.</t>
  </si>
  <si>
    <t>Tipo de vent</t>
  </si>
  <si>
    <t>Participación en ACS [%] Basualdo (2017)</t>
  </si>
  <si>
    <r>
      <t>Consumo anual ACS (gas natural) [TEP/año*m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</si>
  <si>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r>
      <t>Consumo anual otros equipos (gas natural) [TEP/año*m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</si>
  <si>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t>Participación en otros equipos [%]</t>
  </si>
  <si>
    <t>Ref+vent</t>
  </si>
  <si>
    <t>Cal+vent</t>
  </si>
  <si>
    <t>Calefacción</t>
  </si>
  <si>
    <t>Participación en calefacción (gas/ electricidad) [%] Martini (2010)</t>
  </si>
  <si>
    <r>
      <t>Superficie de AH con calefacción a electricidad [m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</si>
  <si>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r>
      <t>Consumo anual calefacción (gas natural) [TEP/año*m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</si>
  <si>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t>Participación en refrigeración (calefacción a electricidad) [%]</t>
  </si>
  <si>
    <t>Consumo teórico total por AH [TEP/año]</t>
  </si>
  <si>
    <t>Participación refrigeración (calefacción a gas) [%]</t>
  </si>
  <si>
    <t>Consumo esp. I+E ajustado al consumo de electricidad [TEP/año*m2]</t>
  </si>
  <si>
    <t>Consumo esp. refrigeración (calefacción a gas) ajustado al consumo de electricidad [TEP/año*m2]</t>
  </si>
  <si>
    <t>Consumo esp. refrigeración (calefacción a electricidad) ajustado al consumo de electricidad [TEP/año*m2]</t>
  </si>
  <si>
    <t>Coeficiente de ajuste al consumo de electricidad</t>
  </si>
  <si>
    <t>Participación en I+E (calefacción a gas)  [%]</t>
  </si>
  <si>
    <t>Participación en I+E (calefacció a electricidad)  [%]</t>
  </si>
  <si>
    <t>Consumo esp. calefacción (a electricidad) ajustado al consumo de electricidad [TEP/año*m2]</t>
  </si>
  <si>
    <t>Participación en calefacción (a electricidad) [%]</t>
  </si>
  <si>
    <t>Verificación</t>
  </si>
  <si>
    <t>Pabellón 12</t>
  </si>
  <si>
    <t>Pabellón 13</t>
  </si>
  <si>
    <t>Pabellón 14</t>
  </si>
  <si>
    <t>Consumo Calefacción [TEP/año]</t>
  </si>
  <si>
    <t>Consumo ACS [TEP/año]</t>
  </si>
  <si>
    <t>Cosnumo otros equipos [TEP/año]</t>
  </si>
  <si>
    <r>
      <t>Superficie con ACS [m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</si>
  <si>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r>
      <t>Superficie con otros equipos [m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</si>
  <si>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t>Consumo total por AH ajustado al consumo eléctrico [TEP/año]</t>
  </si>
  <si>
    <t>Consumo refrigeración (calefacción a gas) [TEP/año]</t>
  </si>
  <si>
    <t>Consumo I+E (calefacción a gas) [TEP/año]</t>
  </si>
  <si>
    <t>Consumo I+E (calefacción a electricidad) [TEP/año]</t>
  </si>
  <si>
    <t>Consumo  refrigeración (calefacción a electricidad) [TEP/año]</t>
  </si>
  <si>
    <t>Consumo calefacción (a electricidad) [TEP/año]</t>
  </si>
  <si>
    <t>Consumo teórico total [TEP/año]</t>
  </si>
  <si>
    <t>Consumo I+E (sin climatización) [TEP/año]</t>
  </si>
  <si>
    <t>Participación en I+E (sin climatización)  [%]</t>
  </si>
  <si>
    <t>6N</t>
  </si>
  <si>
    <t>Pabellón 3</t>
  </si>
  <si>
    <t>Pabellón 4</t>
  </si>
  <si>
    <t>Pabellón 5</t>
  </si>
  <si>
    <t>Pabellón 6</t>
  </si>
  <si>
    <t>Pabellón 7</t>
  </si>
  <si>
    <t>Pabellón 8</t>
  </si>
  <si>
    <t>Pabellón 9</t>
  </si>
  <si>
    <t>Pabellón 10</t>
  </si>
  <si>
    <t>Pabellón 11</t>
  </si>
  <si>
    <t xml:space="preserve"> </t>
  </si>
  <si>
    <t>Iluminación + 
Equipamiento [%]</t>
  </si>
  <si>
    <t>Climatización [%]</t>
  </si>
  <si>
    <t>Consumo anual Iluminación + 
Equipamiento [TEP/año]</t>
  </si>
  <si>
    <t>Consumo anual Climatización [TEP/año]</t>
  </si>
  <si>
    <t>Consumo Iluminación + 
Equipamiento [%]</t>
  </si>
  <si>
    <t>Consumo Climatización [%]</t>
  </si>
  <si>
    <r>
      <t>Superficie GN + I+E [m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</si>
  <si>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r>
      <t>Superficie GN + RE + I+E [m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</si>
  <si>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r>
      <t>Superficie CE + RE + I+E  [m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</si>
  <si>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t>Superficie solo I+E [m2]</t>
  </si>
  <si>
    <t>Edificio Placa</t>
  </si>
  <si>
    <t>Edificio Basamento</t>
  </si>
  <si>
    <t>G</t>
  </si>
  <si>
    <t>Edificio basamento</t>
  </si>
  <si>
    <t>SS</t>
  </si>
  <si>
    <t>Individuales/Ventanas</t>
  </si>
  <si>
    <t>Individuales/Estufas/TBH</t>
  </si>
  <si>
    <t>Natural</t>
  </si>
  <si>
    <t>Edificio placa</t>
  </si>
  <si>
    <r>
      <t>Individuales/</t>
    </r>
    <r>
      <rPr>
        <i/>
        <sz val="11"/>
        <color theme="1"/>
        <rFont val="Calibri"/>
        <family val="2"/>
        <scheme val="minor"/>
      </rPr>
      <t>Split</t>
    </r>
    <r>
      <rPr>
        <sz val="11"/>
        <color theme="1"/>
        <rFont val="Calibri"/>
        <family val="2"/>
        <scheme val="minor"/>
      </rPr>
      <t>/pared</t>
    </r>
  </si>
  <si>
    <t>HIGA "Dr. Prof. Rodolfo Rossi"</t>
  </si>
  <si>
    <t>Demanda en climatización</t>
  </si>
  <si>
    <t>SCOP/SEER/eficiencia</t>
  </si>
  <si>
    <t>Coef de reducción</t>
  </si>
  <si>
    <t>Nuevo valor de demanda</t>
  </si>
  <si>
    <t>Nuevo valor de consumo</t>
  </si>
  <si>
    <t>Mejorando equipos</t>
  </si>
  <si>
    <t>Coef de eficiencia</t>
  </si>
  <si>
    <t>Mejorando envolvente</t>
  </si>
  <si>
    <t>Consumo por fuente [TEP/año]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</si>
</sst>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8" formatCode="0.000000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1A1A1A"/>
      <name val="Arial"/>
      <family val="2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E5CE7"/>
        <bgColor indexed="64"/>
      </patternFill>
    </fill>
    <fill>
      <patternFill patternType="solid">
        <fgColor rgb="FF001FA4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7A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204">
    <xf numFmtId="0" fontId="0" fillId="0" borderId="0" xfId="0"/>
    <xf numFmtId="0" fontId="4" fillId="0" borderId="0" xfId="0" applyFont="1"/>
    <xf numFmtId="0" fontId="2" fillId="6" borderId="1" xfId="0" applyFont="1" applyFill="1" applyBorder="1" applyAlignment="1">
      <alignment vertical="center"/>
    </xf>
    <xf numFmtId="0" fontId="2" fillId="7" borderId="1" xfId="0" applyFont="1" applyFill="1" applyBorder="1" applyAlignment="1">
      <alignment vertical="center" wrapText="1"/>
    </xf>
    <xf numFmtId="0" fontId="2" fillId="8" borderId="1" xfId="0" applyFont="1" applyFill="1" applyBorder="1" applyAlignment="1">
      <alignment vertical="center" wrapText="1"/>
    </xf>
    <xf numFmtId="0" fontId="0" fillId="4" borderId="1" xfId="0" applyFill="1" applyBorder="1" applyAlignment="1">
      <alignment vertical="center" wrapText="1"/>
    </xf>
    <xf numFmtId="0" fontId="0" fillId="5" borderId="1" xfId="0" applyFill="1" applyBorder="1" applyAlignment="1">
      <alignment vertical="center" wrapText="1"/>
    </xf>
    <xf numFmtId="0" fontId="2" fillId="9" borderId="1" xfId="0" applyFont="1" applyFill="1" applyBorder="1"/>
    <xf numFmtId="0" fontId="3" fillId="3" borderId="1" xfId="0" applyFont="1" applyFill="1" applyBorder="1"/>
    <xf numFmtId="0" fontId="0" fillId="0" borderId="1" xfId="0" applyBorder="1"/>
    <xf numFmtId="0" fontId="10" fillId="0" borderId="0" xfId="1"/>
    <xf numFmtId="49" fontId="0" fillId="0" borderId="0" xfId="0" applyNumberFormat="1"/>
    <xf numFmtId="0" fontId="11" fillId="0" borderId="0" xfId="0" applyFont="1"/>
    <xf numFmtId="0" fontId="0" fillId="0" borderId="1" xfId="0" applyBorder="1" applyAlignment="1">
      <alignment horizontal="center"/>
    </xf>
    <xf numFmtId="0" fontId="0" fillId="11" borderId="1" xfId="0" applyFill="1" applyBorder="1" applyAlignment="1">
      <alignment wrapText="1"/>
    </xf>
    <xf numFmtId="2" fontId="0" fillId="11" borderId="1" xfId="0" applyNumberFormat="1" applyFill="1" applyBorder="1"/>
    <xf numFmtId="2" fontId="0" fillId="10" borderId="1" xfId="0" applyNumberFormat="1" applyFill="1" applyBorder="1"/>
    <xf numFmtId="0" fontId="0" fillId="10" borderId="1" xfId="0" applyFill="1" applyBorder="1" applyAlignment="1">
      <alignment wrapText="1"/>
    </xf>
    <xf numFmtId="2" fontId="0" fillId="0" borderId="0" xfId="0" applyNumberFormat="1"/>
    <xf numFmtId="0" fontId="0" fillId="2" borderId="1" xfId="0" applyFill="1" applyBorder="1"/>
    <xf numFmtId="0" fontId="0" fillId="12" borderId="1" xfId="0" applyFill="1" applyBorder="1"/>
    <xf numFmtId="0" fontId="0" fillId="13" borderId="1" xfId="0" applyFill="1" applyBorder="1" applyAlignment="1">
      <alignment vertical="center" wrapText="1"/>
    </xf>
    <xf numFmtId="0" fontId="0" fillId="11" borderId="1" xfId="0" applyFill="1" applyBorder="1"/>
    <xf numFmtId="0" fontId="0" fillId="10" borderId="1" xfId="0" applyFill="1" applyBorder="1"/>
    <xf numFmtId="2" fontId="0" fillId="0" borderId="1" xfId="0" applyNumberFormat="1" applyBorder="1"/>
    <xf numFmtId="2" fontId="0" fillId="2" borderId="1" xfId="0" applyNumberFormat="1" applyFill="1" applyBorder="1"/>
    <xf numFmtId="0" fontId="1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/>
    </xf>
    <xf numFmtId="2" fontId="0" fillId="4" borderId="1" xfId="0" applyNumberFormat="1" applyFill="1" applyBorder="1" applyAlignment="1">
      <alignment vertical="center" wrapText="1"/>
    </xf>
    <xf numFmtId="2" fontId="0" fillId="5" borderId="1" xfId="0" applyNumberFormat="1" applyFill="1" applyBorder="1" applyAlignment="1">
      <alignment vertical="center" wrapText="1"/>
    </xf>
    <xf numFmtId="2" fontId="0" fillId="13" borderId="1" xfId="0" applyNumberFormat="1" applyFill="1" applyBorder="1" applyAlignment="1">
      <alignment vertical="center" wrapText="1"/>
    </xf>
    <xf numFmtId="2" fontId="2" fillId="6" borderId="1" xfId="0" applyNumberFormat="1" applyFont="1" applyFill="1" applyBorder="1" applyAlignment="1">
      <alignment vertical="center"/>
    </xf>
    <xf numFmtId="2" fontId="2" fillId="7" borderId="1" xfId="0" applyNumberFormat="1" applyFont="1" applyFill="1" applyBorder="1" applyAlignment="1">
      <alignment vertical="center" wrapText="1"/>
    </xf>
    <xf numFmtId="2" fontId="2" fillId="8" borderId="1" xfId="0" applyNumberFormat="1" applyFont="1" applyFill="1" applyBorder="1" applyAlignment="1">
      <alignment vertical="center" wrapText="1"/>
    </xf>
    <xf numFmtId="2" fontId="2" fillId="9" borderId="1" xfId="0" applyNumberFormat="1" applyFont="1" applyFill="1" applyBorder="1"/>
    <xf numFmtId="0" fontId="3" fillId="4" borderId="1" xfId="0" applyFont="1" applyFill="1" applyBorder="1" applyAlignment="1">
      <alignment horizontal="right" vertical="center"/>
    </xf>
    <xf numFmtId="0" fontId="0" fillId="4" borderId="1" xfId="0" applyFill="1" applyBorder="1" applyAlignment="1">
      <alignment horizontal="right" vertical="center"/>
    </xf>
    <xf numFmtId="0" fontId="3" fillId="5" borderId="1" xfId="0" applyFont="1" applyFill="1" applyBorder="1" applyAlignment="1">
      <alignment horizontal="right" vertical="center" wrapText="1"/>
    </xf>
    <xf numFmtId="0" fontId="0" fillId="5" borderId="1" xfId="0" applyFill="1" applyBorder="1" applyAlignment="1">
      <alignment horizontal="right" vertical="center"/>
    </xf>
    <xf numFmtId="0" fontId="3" fillId="13" borderId="1" xfId="0" applyFont="1" applyFill="1" applyBorder="1" applyAlignment="1">
      <alignment horizontal="right" vertical="center" wrapText="1"/>
    </xf>
    <xf numFmtId="0" fontId="0" fillId="13" borderId="1" xfId="0" applyFill="1" applyBorder="1" applyAlignment="1">
      <alignment horizontal="right" vertical="center"/>
    </xf>
    <xf numFmtId="0" fontId="2" fillId="6" borderId="1" xfId="0" applyFont="1" applyFill="1" applyBorder="1" applyAlignment="1">
      <alignment horizontal="right" vertical="center"/>
    </xf>
    <xf numFmtId="0" fontId="2" fillId="7" borderId="1" xfId="0" applyFont="1" applyFill="1" applyBorder="1" applyAlignment="1">
      <alignment horizontal="right" vertical="center" wrapText="1"/>
    </xf>
    <xf numFmtId="0" fontId="2" fillId="7" borderId="1" xfId="0" applyFont="1" applyFill="1" applyBorder="1" applyAlignment="1">
      <alignment horizontal="right" wrapText="1"/>
    </xf>
    <xf numFmtId="0" fontId="2" fillId="7" borderId="1" xfId="0" applyFont="1" applyFill="1" applyBorder="1" applyAlignment="1">
      <alignment horizontal="right" vertical="center"/>
    </xf>
    <xf numFmtId="0" fontId="2" fillId="8" borderId="1" xfId="0" applyFont="1" applyFill="1" applyBorder="1" applyAlignment="1">
      <alignment horizontal="right" vertical="center" wrapText="1"/>
    </xf>
    <xf numFmtId="0" fontId="2" fillId="8" borderId="1" xfId="0" applyFont="1" applyFill="1" applyBorder="1" applyAlignment="1">
      <alignment horizontal="right" vertical="center"/>
    </xf>
    <xf numFmtId="0" fontId="2" fillId="15" borderId="1" xfId="0" applyFont="1" applyFill="1" applyBorder="1"/>
    <xf numFmtId="0" fontId="2" fillId="15" borderId="1" xfId="0" applyFont="1" applyFill="1" applyBorder="1" applyAlignment="1">
      <alignment horizontal="right"/>
    </xf>
    <xf numFmtId="0" fontId="2" fillId="15" borderId="1" xfId="0" applyFont="1" applyFill="1" applyBorder="1" applyAlignment="1">
      <alignment horizontal="right" wrapText="1"/>
    </xf>
    <xf numFmtId="0" fontId="2" fillId="15" borderId="1" xfId="0" applyFont="1" applyFill="1" applyBorder="1" applyAlignment="1">
      <alignment horizontal="right" vertical="center"/>
    </xf>
    <xf numFmtId="0" fontId="0" fillId="3" borderId="1" xfId="0" applyFill="1" applyBorder="1" applyAlignment="1">
      <alignment horizontal="right" vertical="center"/>
    </xf>
    <xf numFmtId="0" fontId="0" fillId="5" borderId="4" xfId="0" applyFill="1" applyBorder="1" applyAlignment="1">
      <alignment horizontal="center" vertical="center"/>
    </xf>
    <xf numFmtId="0" fontId="0" fillId="13" borderId="4" xfId="0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wrapText="1"/>
    </xf>
    <xf numFmtId="0" fontId="7" fillId="10" borderId="1" xfId="0" applyFont="1" applyFill="1" applyBorder="1" applyAlignment="1">
      <alignment wrapText="1"/>
    </xf>
    <xf numFmtId="0" fontId="3" fillId="3" borderId="2" xfId="0" applyFont="1" applyFill="1" applyBorder="1"/>
    <xf numFmtId="0" fontId="1" fillId="2" borderId="0" xfId="0" applyFont="1" applyFill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0" fillId="4" borderId="10" xfId="0" applyFill="1" applyBorder="1" applyAlignment="1">
      <alignment vertical="center" wrapText="1"/>
    </xf>
    <xf numFmtId="0" fontId="0" fillId="5" borderId="10" xfId="0" applyFill="1" applyBorder="1" applyAlignment="1">
      <alignment vertical="center" wrapText="1"/>
    </xf>
    <xf numFmtId="0" fontId="0" fillId="13" borderId="10" xfId="0" applyFill="1" applyBorder="1" applyAlignment="1">
      <alignment vertical="center" wrapText="1"/>
    </xf>
    <xf numFmtId="0" fontId="2" fillId="6" borderId="10" xfId="0" applyFont="1" applyFill="1" applyBorder="1" applyAlignment="1">
      <alignment vertical="center"/>
    </xf>
    <xf numFmtId="0" fontId="2" fillId="7" borderId="10" xfId="0" applyFont="1" applyFill="1" applyBorder="1" applyAlignment="1">
      <alignment vertical="center" wrapText="1"/>
    </xf>
    <xf numFmtId="0" fontId="2" fillId="8" borderId="10" xfId="0" applyFont="1" applyFill="1" applyBorder="1" applyAlignment="1">
      <alignment vertical="center" wrapText="1"/>
    </xf>
    <xf numFmtId="0" fontId="2" fillId="9" borderId="10" xfId="0" applyFont="1" applyFill="1" applyBorder="1"/>
    <xf numFmtId="0" fontId="3" fillId="3" borderId="11" xfId="0" applyFont="1" applyFill="1" applyBorder="1"/>
    <xf numFmtId="2" fontId="0" fillId="4" borderId="8" xfId="0" applyNumberFormat="1" applyFill="1" applyBorder="1" applyAlignment="1">
      <alignment vertical="center" wrapText="1"/>
    </xf>
    <xf numFmtId="2" fontId="0" fillId="5" borderId="8" xfId="0" applyNumberFormat="1" applyFill="1" applyBorder="1" applyAlignment="1">
      <alignment vertical="center" wrapText="1"/>
    </xf>
    <xf numFmtId="2" fontId="0" fillId="13" borderId="8" xfId="0" applyNumberFormat="1" applyFill="1" applyBorder="1" applyAlignment="1">
      <alignment vertical="center" wrapText="1"/>
    </xf>
    <xf numFmtId="2" fontId="2" fillId="6" borderId="8" xfId="0" applyNumberFormat="1" applyFont="1" applyFill="1" applyBorder="1" applyAlignment="1">
      <alignment vertical="center"/>
    </xf>
    <xf numFmtId="2" fontId="2" fillId="7" borderId="8" xfId="0" applyNumberFormat="1" applyFont="1" applyFill="1" applyBorder="1" applyAlignment="1">
      <alignment vertical="center" wrapText="1"/>
    </xf>
    <xf numFmtId="2" fontId="2" fillId="8" borderId="8" xfId="0" applyNumberFormat="1" applyFont="1" applyFill="1" applyBorder="1" applyAlignment="1">
      <alignment vertical="center" wrapText="1"/>
    </xf>
    <xf numFmtId="2" fontId="2" fillId="9" borderId="8" xfId="0" applyNumberFormat="1" applyFont="1" applyFill="1" applyBorder="1"/>
    <xf numFmtId="2" fontId="3" fillId="3" borderId="8" xfId="0" applyNumberFormat="1" applyFont="1" applyFill="1" applyBorder="1"/>
    <xf numFmtId="0" fontId="1" fillId="2" borderId="2" xfId="0" applyFont="1" applyFill="1" applyBorder="1" applyAlignment="1">
      <alignment horizontal="center" vertical="center" wrapText="1"/>
    </xf>
    <xf numFmtId="0" fontId="0" fillId="4" borderId="2" xfId="0" applyFill="1" applyBorder="1" applyAlignment="1">
      <alignment vertical="center" wrapText="1"/>
    </xf>
    <xf numFmtId="0" fontId="0" fillId="5" borderId="2" xfId="0" applyFill="1" applyBorder="1" applyAlignment="1">
      <alignment vertical="center" wrapText="1"/>
    </xf>
    <xf numFmtId="0" fontId="0" fillId="13" borderId="2" xfId="0" applyFill="1" applyBorder="1" applyAlignment="1">
      <alignment vertical="center" wrapText="1"/>
    </xf>
    <xf numFmtId="0" fontId="2" fillId="6" borderId="2" xfId="0" applyFont="1" applyFill="1" applyBorder="1" applyAlignment="1">
      <alignment vertical="center"/>
    </xf>
    <xf numFmtId="0" fontId="2" fillId="7" borderId="2" xfId="0" applyFont="1" applyFill="1" applyBorder="1" applyAlignment="1">
      <alignment vertical="center" wrapText="1"/>
    </xf>
    <xf numFmtId="0" fontId="2" fillId="8" borderId="2" xfId="0" applyFont="1" applyFill="1" applyBorder="1" applyAlignment="1">
      <alignment vertical="center" wrapText="1"/>
    </xf>
    <xf numFmtId="0" fontId="2" fillId="9" borderId="2" xfId="0" applyFont="1" applyFill="1" applyBorder="1"/>
    <xf numFmtId="2" fontId="0" fillId="4" borderId="3" xfId="0" applyNumberFormat="1" applyFill="1" applyBorder="1" applyAlignment="1">
      <alignment vertical="center" wrapText="1"/>
    </xf>
    <xf numFmtId="2" fontId="0" fillId="5" borderId="3" xfId="0" applyNumberFormat="1" applyFill="1" applyBorder="1" applyAlignment="1">
      <alignment vertical="center" wrapText="1"/>
    </xf>
    <xf numFmtId="2" fontId="0" fillId="13" borderId="3" xfId="0" applyNumberFormat="1" applyFill="1" applyBorder="1" applyAlignment="1">
      <alignment vertical="center" wrapText="1"/>
    </xf>
    <xf numFmtId="2" fontId="2" fillId="6" borderId="3" xfId="0" applyNumberFormat="1" applyFont="1" applyFill="1" applyBorder="1" applyAlignment="1">
      <alignment vertical="center"/>
    </xf>
    <xf numFmtId="2" fontId="2" fillId="7" borderId="3" xfId="0" applyNumberFormat="1" applyFont="1" applyFill="1" applyBorder="1" applyAlignment="1">
      <alignment vertical="center" wrapText="1"/>
    </xf>
    <xf numFmtId="2" fontId="2" fillId="8" borderId="3" xfId="0" applyNumberFormat="1" applyFont="1" applyFill="1" applyBorder="1" applyAlignment="1">
      <alignment vertical="center" wrapText="1"/>
    </xf>
    <xf numFmtId="2" fontId="2" fillId="9" borderId="3" xfId="0" applyNumberFormat="1" applyFont="1" applyFill="1" applyBorder="1"/>
    <xf numFmtId="0" fontId="3" fillId="3" borderId="3" xfId="0" applyFont="1" applyFill="1" applyBorder="1"/>
    <xf numFmtId="0" fontId="1" fillId="2" borderId="13" xfId="0" applyFont="1" applyFill="1" applyBorder="1" applyAlignment="1">
      <alignment horizontal="center" vertical="center" wrapText="1"/>
    </xf>
    <xf numFmtId="0" fontId="0" fillId="4" borderId="14" xfId="0" applyFill="1" applyBorder="1" applyAlignment="1">
      <alignment vertical="center" wrapText="1"/>
    </xf>
    <xf numFmtId="0" fontId="0" fillId="5" borderId="14" xfId="0" applyFill="1" applyBorder="1" applyAlignment="1">
      <alignment vertical="center" wrapText="1"/>
    </xf>
    <xf numFmtId="0" fontId="0" fillId="13" borderId="14" xfId="0" applyFill="1" applyBorder="1" applyAlignment="1">
      <alignment vertical="center" wrapText="1"/>
    </xf>
    <xf numFmtId="0" fontId="2" fillId="6" borderId="14" xfId="0" applyFont="1" applyFill="1" applyBorder="1" applyAlignment="1">
      <alignment vertical="center"/>
    </xf>
    <xf numFmtId="0" fontId="2" fillId="7" borderId="14" xfId="0" applyFont="1" applyFill="1" applyBorder="1" applyAlignment="1">
      <alignment vertical="center" wrapText="1"/>
    </xf>
    <xf numFmtId="0" fontId="2" fillId="8" borderId="14" xfId="0" applyFont="1" applyFill="1" applyBorder="1" applyAlignment="1">
      <alignment vertical="center" wrapText="1"/>
    </xf>
    <xf numFmtId="0" fontId="2" fillId="9" borderId="14" xfId="0" applyFont="1" applyFill="1" applyBorder="1"/>
    <xf numFmtId="0" fontId="3" fillId="3" borderId="15" xfId="0" applyFont="1" applyFill="1" applyBorder="1"/>
    <xf numFmtId="0" fontId="1" fillId="10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vertical="center" wrapText="1"/>
    </xf>
    <xf numFmtId="0" fontId="3" fillId="10" borderId="1" xfId="0" applyFont="1" applyFill="1" applyBorder="1"/>
    <xf numFmtId="0" fontId="3" fillId="4" borderId="4" xfId="0" applyFont="1" applyFill="1" applyBorder="1" applyAlignment="1">
      <alignment horizontal="right" vertical="center"/>
    </xf>
    <xf numFmtId="0" fontId="0" fillId="5" borderId="4" xfId="0" applyFill="1" applyBorder="1" applyAlignment="1">
      <alignment horizontal="right" vertical="center"/>
    </xf>
    <xf numFmtId="0" fontId="0" fillId="13" borderId="4" xfId="0" applyFill="1" applyBorder="1" applyAlignment="1">
      <alignment horizontal="right" vertical="center"/>
    </xf>
    <xf numFmtId="0" fontId="2" fillId="6" borderId="4" xfId="0" applyFont="1" applyFill="1" applyBorder="1" applyAlignment="1">
      <alignment horizontal="right" vertical="center"/>
    </xf>
    <xf numFmtId="0" fontId="2" fillId="7" borderId="4" xfId="0" applyFont="1" applyFill="1" applyBorder="1" applyAlignment="1">
      <alignment horizontal="right" vertical="center"/>
    </xf>
    <xf numFmtId="0" fontId="2" fillId="8" borderId="4" xfId="0" applyFont="1" applyFill="1" applyBorder="1" applyAlignment="1">
      <alignment horizontal="right" vertical="center"/>
    </xf>
    <xf numFmtId="0" fontId="2" fillId="9" borderId="1" xfId="0" applyFont="1" applyFill="1" applyBorder="1" applyAlignment="1">
      <alignment horizontal="center" vertical="center"/>
    </xf>
    <xf numFmtId="2" fontId="0" fillId="14" borderId="0" xfId="0" applyNumberFormat="1" applyFill="1"/>
    <xf numFmtId="0" fontId="2" fillId="14" borderId="0" xfId="0" applyFont="1" applyFill="1" applyAlignment="1">
      <alignment horizontal="center" vertical="center"/>
    </xf>
    <xf numFmtId="0" fontId="2" fillId="9" borderId="1" xfId="0" applyFont="1" applyFill="1" applyBorder="1" applyAlignment="1">
      <alignment horizontal="right" vertical="center"/>
    </xf>
    <xf numFmtId="0" fontId="1" fillId="16" borderId="9" xfId="0" applyFont="1" applyFill="1" applyBorder="1" applyAlignment="1">
      <alignment horizontal="center" vertical="center" wrapText="1"/>
    </xf>
    <xf numFmtId="0" fontId="2" fillId="9" borderId="4" xfId="0" applyFont="1" applyFill="1" applyBorder="1" applyAlignment="1">
      <alignment horizontal="right" vertical="center"/>
    </xf>
    <xf numFmtId="0" fontId="1" fillId="0" borderId="0" xfId="0" applyFont="1"/>
    <xf numFmtId="0" fontId="0" fillId="3" borderId="1" xfId="0" applyFill="1" applyBorder="1" applyAlignment="1">
      <alignment horizontal="right"/>
    </xf>
    <xf numFmtId="2" fontId="3" fillId="11" borderId="1" xfId="0" applyNumberFormat="1" applyFont="1" applyFill="1" applyBorder="1"/>
    <xf numFmtId="0" fontId="3" fillId="0" borderId="0" xfId="0" applyFont="1"/>
    <xf numFmtId="0" fontId="1" fillId="18" borderId="9" xfId="0" applyFont="1" applyFill="1" applyBorder="1" applyAlignment="1">
      <alignment horizontal="center" vertical="center" wrapText="1"/>
    </xf>
    <xf numFmtId="0" fontId="1" fillId="18" borderId="12" xfId="0" applyFont="1" applyFill="1" applyBorder="1" applyAlignment="1">
      <alignment horizontal="center" vertical="center" wrapText="1"/>
    </xf>
    <xf numFmtId="0" fontId="1" fillId="17" borderId="9" xfId="0" applyFont="1" applyFill="1" applyBorder="1" applyAlignment="1">
      <alignment horizontal="center" vertical="center" wrapText="1"/>
    </xf>
    <xf numFmtId="0" fontId="0" fillId="4" borderId="3" xfId="0" applyFill="1" applyBorder="1" applyAlignment="1">
      <alignment vertical="center" wrapText="1"/>
    </xf>
    <xf numFmtId="0" fontId="0" fillId="5" borderId="3" xfId="0" applyFill="1" applyBorder="1" applyAlignment="1">
      <alignment vertical="center" wrapText="1"/>
    </xf>
    <xf numFmtId="0" fontId="0" fillId="13" borderId="3" xfId="0" applyFill="1" applyBorder="1" applyAlignment="1">
      <alignment vertical="center" wrapText="1"/>
    </xf>
    <xf numFmtId="0" fontId="2" fillId="6" borderId="3" xfId="0" applyFont="1" applyFill="1" applyBorder="1" applyAlignment="1">
      <alignment vertical="center"/>
    </xf>
    <xf numFmtId="0" fontId="2" fillId="7" borderId="3" xfId="0" applyFont="1" applyFill="1" applyBorder="1" applyAlignment="1">
      <alignment vertical="center" wrapText="1"/>
    </xf>
    <xf numFmtId="0" fontId="2" fillId="8" borderId="3" xfId="0" applyFont="1" applyFill="1" applyBorder="1" applyAlignment="1">
      <alignment vertical="center" wrapText="1"/>
    </xf>
    <xf numFmtId="0" fontId="2" fillId="9" borderId="3" xfId="0" applyFont="1" applyFill="1" applyBorder="1"/>
    <xf numFmtId="2" fontId="0" fillId="0" borderId="3" xfId="0" applyNumberFormat="1" applyBorder="1"/>
    <xf numFmtId="0" fontId="0" fillId="0" borderId="2" xfId="0" applyBorder="1"/>
    <xf numFmtId="0" fontId="1" fillId="11" borderId="16" xfId="0" applyFont="1" applyFill="1" applyBorder="1" applyAlignment="1">
      <alignment horizontal="center" vertical="center" wrapText="1"/>
    </xf>
    <xf numFmtId="0" fontId="7" fillId="11" borderId="17" xfId="0" applyFont="1" applyFill="1" applyBorder="1" applyAlignment="1">
      <alignment horizontal="center" vertical="center" wrapText="1"/>
    </xf>
    <xf numFmtId="0" fontId="7" fillId="11" borderId="18" xfId="0" applyFont="1" applyFill="1" applyBorder="1" applyAlignment="1">
      <alignment horizontal="center" vertical="center" wrapText="1"/>
    </xf>
    <xf numFmtId="0" fontId="0" fillId="11" borderId="19" xfId="0" applyFill="1" applyBorder="1"/>
    <xf numFmtId="2" fontId="3" fillId="11" borderId="20" xfId="0" applyNumberFormat="1" applyFont="1" applyFill="1" applyBorder="1"/>
    <xf numFmtId="2" fontId="3" fillId="11" borderId="21" xfId="0" applyNumberFormat="1" applyFont="1" applyFill="1" applyBorder="1"/>
    <xf numFmtId="2" fontId="3" fillId="11" borderId="22" xfId="0" applyNumberFormat="1" applyFont="1" applyFill="1" applyBorder="1"/>
    <xf numFmtId="0" fontId="3" fillId="11" borderId="23" xfId="0" applyFont="1" applyFill="1" applyBorder="1" applyAlignment="1">
      <alignment vertical="center" wrapText="1"/>
    </xf>
    <xf numFmtId="0" fontId="1" fillId="10" borderId="24" xfId="0" applyFont="1" applyFill="1" applyBorder="1" applyAlignment="1">
      <alignment horizontal="center" vertical="center" wrapText="1"/>
    </xf>
    <xf numFmtId="0" fontId="1" fillId="10" borderId="17" xfId="0" applyFont="1" applyFill="1" applyBorder="1" applyAlignment="1">
      <alignment horizontal="center" vertical="center" wrapText="1"/>
    </xf>
    <xf numFmtId="0" fontId="1" fillId="10" borderId="18" xfId="0" applyFont="1" applyFill="1" applyBorder="1" applyAlignment="1">
      <alignment horizontal="center" vertical="center" wrapText="1"/>
    </xf>
    <xf numFmtId="0" fontId="3" fillId="10" borderId="19" xfId="0" applyFont="1" applyFill="1" applyBorder="1" applyAlignment="1">
      <alignment vertical="center" wrapText="1"/>
    </xf>
    <xf numFmtId="0" fontId="3" fillId="10" borderId="20" xfId="0" applyFont="1" applyFill="1" applyBorder="1" applyAlignment="1">
      <alignment vertical="center" wrapText="1"/>
    </xf>
    <xf numFmtId="0" fontId="3" fillId="10" borderId="21" xfId="0" applyFont="1" applyFill="1" applyBorder="1"/>
    <xf numFmtId="0" fontId="3" fillId="10" borderId="22" xfId="0" applyFont="1" applyFill="1" applyBorder="1"/>
    <xf numFmtId="0" fontId="3" fillId="10" borderId="23" xfId="0" applyFont="1" applyFill="1" applyBorder="1" applyAlignment="1">
      <alignment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7" fillId="11" borderId="16" xfId="0" applyFont="1" applyFill="1" applyBorder="1" applyAlignment="1">
      <alignment horizontal="center" vertical="center" wrapText="1"/>
    </xf>
    <xf numFmtId="2" fontId="3" fillId="11" borderId="19" xfId="0" applyNumberFormat="1" applyFont="1" applyFill="1" applyBorder="1"/>
    <xf numFmtId="2" fontId="3" fillId="11" borderId="23" xfId="0" applyNumberFormat="1" applyFont="1" applyFill="1" applyBorder="1"/>
    <xf numFmtId="0" fontId="1" fillId="12" borderId="1" xfId="0" applyFont="1" applyFill="1" applyBorder="1" applyAlignment="1">
      <alignment horizontal="center" vertical="center" wrapText="1"/>
    </xf>
    <xf numFmtId="0" fontId="0" fillId="3" borderId="1" xfId="0" applyFill="1" applyBorder="1"/>
    <xf numFmtId="0" fontId="1" fillId="10" borderId="16" xfId="0" applyFont="1" applyFill="1" applyBorder="1" applyAlignment="1">
      <alignment horizontal="center" vertical="center" wrapText="1"/>
    </xf>
    <xf numFmtId="0" fontId="1" fillId="16" borderId="13" xfId="0" applyFont="1" applyFill="1" applyBorder="1" applyAlignment="1">
      <alignment horizontal="center" vertical="center" wrapText="1"/>
    </xf>
    <xf numFmtId="0" fontId="3" fillId="10" borderId="22" xfId="0" applyFont="1" applyFill="1" applyBorder="1" applyAlignment="1">
      <alignment vertical="center" wrapText="1"/>
    </xf>
    <xf numFmtId="0" fontId="3" fillId="10" borderId="23" xfId="0" applyFont="1" applyFill="1" applyBorder="1"/>
    <xf numFmtId="0" fontId="0" fillId="3" borderId="0" xfId="0" applyFill="1"/>
    <xf numFmtId="0" fontId="0" fillId="2" borderId="1" xfId="0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2" fillId="9" borderId="4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2" fillId="9" borderId="6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13" borderId="4" xfId="0" applyFill="1" applyBorder="1" applyAlignment="1">
      <alignment horizontal="center" vertical="center"/>
    </xf>
    <xf numFmtId="0" fontId="0" fillId="13" borderId="5" xfId="0" applyFill="1" applyBorder="1" applyAlignment="1">
      <alignment horizontal="center" vertical="center"/>
    </xf>
    <xf numFmtId="0" fontId="0" fillId="13" borderId="6" xfId="0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5" xfId="0" applyFont="1" applyFill="1" applyBorder="1" applyAlignment="1">
      <alignment horizontal="center" vertical="center"/>
    </xf>
    <xf numFmtId="0" fontId="2" fillId="8" borderId="6" xfId="0" applyFont="1" applyFill="1" applyBorder="1" applyAlignment="1">
      <alignment horizontal="center" vertical="center"/>
    </xf>
    <xf numFmtId="0" fontId="0" fillId="12" borderId="2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168" fontId="0" fillId="11" borderId="6" xfId="0" applyNumberFormat="1" applyFill="1" applyBorder="1"/>
    <xf numFmtId="168" fontId="0" fillId="10" borderId="6" xfId="0" applyNumberForma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001FA4"/>
      <color rgb="FF7A0000"/>
      <color rgb="FFCC9900"/>
      <color rgb="FFEE5CE7"/>
      <color rgb="FF990099"/>
      <color rgb="FF663300"/>
      <color rgb="FF660066"/>
      <color rgb="FF800000"/>
      <color rgb="FFFF0066"/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 b="1"/>
              <a:t>Consumo energético</a:t>
            </a:r>
            <a:r>
              <a:rPr lang="es-AR" b="1" baseline="0"/>
              <a:t> </a:t>
            </a:r>
            <a:r>
              <a:rPr lang="es-AR" b="1"/>
              <a:t>discriminado por usos - </a:t>
            </a:r>
            <a:r>
              <a:rPr lang="es-ES"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/>
              </a:rPr>
              <a:t>Edificio placa</a:t>
            </a:r>
            <a:endParaRPr lang="es-A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'Edificio placa'!$K$12</c:f>
              <c:strCache>
                <c:ptCount val="1"/>
                <c:pt idx="0">
                  <c:v>I+E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A4-4886-8E45-D802C902EEA0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BA4-4886-8E45-D802C902EEA0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BA4-4886-8E45-D802C902EEA0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A4-4886-8E45-D802C902EEA0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A4-4886-8E45-D802C902EEA0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BA4-4886-8E45-D802C902EEA0}"/>
              </c:ext>
            </c:extLst>
          </c:dPt>
          <c:val>
            <c:numRef>
              <c:f>'Edificio placa'!$K$13</c:f>
              <c:numCache>
                <c:formatCode>0.00</c:formatCode>
                <c:ptCount val="1"/>
                <c:pt idx="0">
                  <c:v>40.188875176918209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BA4-4886-8E45-D802C902EEA0}"/>
            </c:ext>
          </c:extLst>
        </c:ser>
        <c:ser>
          <c:idx val="1"/>
          <c:order val="1"/>
          <c:tx>
            <c:strRef>
              <c:f>'Edificio placa'!$L$12</c:f>
              <c:strCache>
                <c:ptCount val="1"/>
                <c:pt idx="0">
                  <c:v>Ref+vent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'Edificio placa'!$L$13</c:f>
              <c:numCache>
                <c:formatCode>0.00</c:formatCode>
                <c:ptCount val="1"/>
                <c:pt idx="0">
                  <c:v>30.389582893744997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BA4-4886-8E45-D802C902EEA0}"/>
            </c:ext>
          </c:extLst>
        </c:ser>
        <c:ser>
          <c:idx val="2"/>
          <c:order val="2"/>
          <c:tx>
            <c:strRef>
              <c:f>'Edificio placa'!$M$12</c:f>
              <c:strCache>
                <c:ptCount val="1"/>
                <c:pt idx="0">
                  <c:v>Cal+vent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'Edificio placa'!$M$13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BA4-4886-8E45-D802C902EEA0}"/>
            </c:ext>
          </c:extLst>
        </c:ser>
        <c:ser>
          <c:idx val="3"/>
          <c:order val="3"/>
          <c:tx>
            <c:strRef>
              <c:f>'Edificio placa'!$N$12</c:f>
              <c:strCache>
                <c:ptCount val="1"/>
                <c:pt idx="0">
                  <c:v>Cal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'Edificio placa'!$N$13</c:f>
              <c:numCache>
                <c:formatCode>0.00</c:formatCode>
                <c:ptCount val="1"/>
                <c:pt idx="0">
                  <c:v>53.400767142350823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BA4-4886-8E45-D802C902EEA0}"/>
            </c:ext>
          </c:extLst>
        </c:ser>
        <c:ser>
          <c:idx val="4"/>
          <c:order val="4"/>
          <c:tx>
            <c:strRef>
              <c:f>'Edificio placa'!$O$12</c:f>
              <c:strCache>
                <c:ptCount val="1"/>
                <c:pt idx="0">
                  <c:v>ACS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'Edificio placa'!$O$13</c:f>
              <c:numCache>
                <c:formatCode>0.00</c:formatCode>
                <c:ptCount val="1"/>
                <c:pt idx="0">
                  <c:v>10.286157085535695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BA4-4886-8E45-D802C902EEA0}"/>
            </c:ext>
          </c:extLst>
        </c:ser>
        <c:ser>
          <c:idx val="5"/>
          <c:order val="5"/>
          <c:tx>
            <c:strRef>
              <c:f>'Edificio placa'!$P$12</c:f>
              <c:strCache>
                <c:ptCount val="1"/>
                <c:pt idx="0">
                  <c:v>Otros equip.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'Edificio placa'!$P$13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BA4-4886-8E45-D802C902E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4019935"/>
        <c:axId val="1063002479"/>
      </c:barChart>
      <c:catAx>
        <c:axId val="106401993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63002479"/>
        <c:crosses val="autoZero"/>
        <c:auto val="1"/>
        <c:lblAlgn val="ctr"/>
        <c:lblOffset val="100"/>
        <c:noMultiLvlLbl val="0"/>
      </c:catAx>
      <c:valAx>
        <c:axId val="1063002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AR"/>
                  <a:t>[TEP/año]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AR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64019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 b="1"/>
              <a:t>Consumo energético</a:t>
            </a:r>
            <a:r>
              <a:rPr lang="es-AR" b="1" baseline="0"/>
              <a:t> </a:t>
            </a:r>
            <a:r>
              <a:rPr lang="es-AR" b="1"/>
              <a:t>discriminado por usos - </a:t>
            </a:r>
            <a:r>
              <a:rPr lang="es-ES"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/>
              </a:rPr>
              <a:t>Edificio basamento</a:t>
            </a:r>
            <a:endParaRPr lang="es-A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'Edificio basamento'!$F$12</c:f>
              <c:strCache>
                <c:ptCount val="1"/>
                <c:pt idx="0">
                  <c:v>I+E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CD-44F1-8070-CCDF0D69D92D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BCD-44F1-8070-CCDF0D69D92D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BCD-44F1-8070-CCDF0D69D92D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CD-44F1-8070-CCDF0D69D92D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BCD-44F1-8070-CCDF0D69D92D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BCD-44F1-8070-CCDF0D69D92D}"/>
              </c:ext>
            </c:extLst>
          </c:dPt>
          <c:val>
            <c:numRef>
              <c:f>'Edificio basamento'!$F$13</c:f>
              <c:numCache>
                <c:formatCode>0.00</c:formatCode>
                <c:ptCount val="1"/>
                <c:pt idx="0">
                  <c:v>17.5917774012207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BCD-44F1-8070-CCDF0D69D92D}"/>
            </c:ext>
          </c:extLst>
        </c:ser>
        <c:ser>
          <c:idx val="1"/>
          <c:order val="1"/>
          <c:tx>
            <c:strRef>
              <c:f>'Edificio basamento'!$G$12</c:f>
              <c:strCache>
                <c:ptCount val="1"/>
                <c:pt idx="0">
                  <c:v>Ref+vent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'Edificio basamento'!$G$13</c:f>
              <c:numCache>
                <c:formatCode>0.00</c:formatCode>
                <c:ptCount val="1"/>
                <c:pt idx="0">
                  <c:v>11.729678543593323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BCD-44F1-8070-CCDF0D69D92D}"/>
            </c:ext>
          </c:extLst>
        </c:ser>
        <c:ser>
          <c:idx val="2"/>
          <c:order val="2"/>
          <c:tx>
            <c:strRef>
              <c:f>'Edificio basamento'!$H$12</c:f>
              <c:strCache>
                <c:ptCount val="1"/>
                <c:pt idx="0">
                  <c:v>Cal+vent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'Edificio basamento'!$H$13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BCD-44F1-8070-CCDF0D69D92D}"/>
            </c:ext>
          </c:extLst>
        </c:ser>
        <c:ser>
          <c:idx val="3"/>
          <c:order val="3"/>
          <c:tx>
            <c:strRef>
              <c:f>'Edificio basamento'!$I$12</c:f>
              <c:strCache>
                <c:ptCount val="1"/>
                <c:pt idx="0">
                  <c:v>Cal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'Edificio basamento'!$I$13</c:f>
              <c:numCache>
                <c:formatCode>0.00</c:formatCode>
                <c:ptCount val="1"/>
                <c:pt idx="0">
                  <c:v>20.612401961649159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BCD-44F1-8070-CCDF0D69D92D}"/>
            </c:ext>
          </c:extLst>
        </c:ser>
        <c:ser>
          <c:idx val="4"/>
          <c:order val="4"/>
          <c:tx>
            <c:strRef>
              <c:f>'Edificio basamento'!$J$12</c:f>
              <c:strCache>
                <c:ptCount val="1"/>
                <c:pt idx="0">
                  <c:v>ACS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'Edificio basamento'!$J$13</c:f>
              <c:numCache>
                <c:formatCode>0.00</c:formatCode>
                <c:ptCount val="1"/>
                <c:pt idx="0">
                  <c:v>3.5913121214642993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BCD-44F1-8070-CCDF0D69D92D}"/>
            </c:ext>
          </c:extLst>
        </c:ser>
        <c:ser>
          <c:idx val="5"/>
          <c:order val="5"/>
          <c:tx>
            <c:strRef>
              <c:f>'Edificio basamento'!$K$12</c:f>
              <c:strCache>
                <c:ptCount val="1"/>
                <c:pt idx="0">
                  <c:v>Otros equip.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'Edificio basamento'!$K$13</c:f>
              <c:numCache>
                <c:formatCode>0.00</c:formatCode>
                <c:ptCount val="1"/>
                <c:pt idx="0">
                  <c:v>66.30346398899998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BCD-44F1-8070-CCDF0D69D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4019935"/>
        <c:axId val="1063002479"/>
      </c:barChart>
      <c:catAx>
        <c:axId val="106401993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63002479"/>
        <c:crosses val="autoZero"/>
        <c:auto val="1"/>
        <c:lblAlgn val="ctr"/>
        <c:lblOffset val="100"/>
        <c:noMultiLvlLbl val="0"/>
      </c:catAx>
      <c:valAx>
        <c:axId val="1063002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AR"/>
                  <a:t>[TEP/año]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AR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64019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Distribución de energía primaria discriminada por usos - HIGA "Dr. Prof. Rodolfo Rossi"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7808-47D5-9346-5C0B93E9CE42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808-47D5-9346-5C0B93E9CE42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38B-4CDD-9A7B-45BA7997937B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808-47D5-9346-5C0B93E9CE42}"/>
              </c:ext>
            </c:extLst>
          </c:dPt>
          <c:dPt>
            <c:idx val="4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7808-47D5-9346-5C0B93E9CE42}"/>
              </c:ext>
            </c:extLst>
          </c:dPt>
          <c:dPt>
            <c:idx val="5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808-47D5-9346-5C0B93E9CE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'HIGA "Dr. Prof. Rodolfo Rossi"'!$D$12:$I$12</c:f>
              <c:strCache>
                <c:ptCount val="6"/>
                <c:pt idx="0">
                  <c:v>I+E</c:v>
                </c:pt>
                <c:pt idx="1">
                  <c:v>Ref+vent</c:v>
                </c:pt>
                <c:pt idx="2">
                  <c:v>Cal+vent</c:v>
                </c:pt>
                <c:pt idx="3">
                  <c:v>Cal</c:v>
                </c:pt>
                <c:pt idx="4">
                  <c:v>ACS</c:v>
                </c:pt>
                <c:pt idx="5">
                  <c:v>Otros Equip.</c:v>
                </c:pt>
              </c:strCache>
            </c:strRef>
          </c:cat>
          <c:val>
            <c:numRef>
              <c:f>'HIGA "Dr. Prof. Rodolfo Rossi"'!$D$13:$I$13</c:f>
              <c:numCache>
                <c:formatCode>0.00</c:formatCode>
                <c:ptCount val="6"/>
                <c:pt idx="0">
                  <c:v>57.780652578138913</c:v>
                </c:pt>
                <c:pt idx="1">
                  <c:v>42.119261437338324</c:v>
                </c:pt>
                <c:pt idx="2">
                  <c:v>0</c:v>
                </c:pt>
                <c:pt idx="3">
                  <c:v>74.013169103999971</c:v>
                </c:pt>
                <c:pt idx="4">
                  <c:v>13.877469206999995</c:v>
                </c:pt>
                <c:pt idx="5">
                  <c:v>66.30346398899998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8-47D5-9346-5C0B93E9C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 b="1"/>
              <a:t>Consumo energético</a:t>
            </a:r>
            <a:r>
              <a:rPr lang="es-AR" b="1" baseline="0"/>
              <a:t> </a:t>
            </a:r>
            <a:r>
              <a:rPr lang="es-AR" b="1"/>
              <a:t>discriminado por usos - </a:t>
            </a:r>
            <a:r>
              <a:rPr lang="es-AR"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HIGA "Dr. Prof. Rodolfo Rossi"</a:t>
            </a:r>
            <a:endParaRPr lang="es-A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'HIGA "Dr. Prof. Rodolfo Rossi"'!$D$12</c:f>
              <c:strCache>
                <c:ptCount val="1"/>
                <c:pt idx="0">
                  <c:v>I+E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4A-4A5A-89BD-C42F53380A5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C4A-4A5A-89BD-C42F53380A5F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C4A-4A5A-89BD-C42F53380A5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4A-4A5A-89BD-C42F53380A5F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4A-4A5A-89BD-C42F53380A5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C4A-4A5A-89BD-C42F53380A5F}"/>
              </c:ext>
            </c:extLst>
          </c:dPt>
          <c:val>
            <c:numRef>
              <c:f>'HIGA "Dr. Prof. Rodolfo Rossi"'!$D$13</c:f>
              <c:numCache>
                <c:formatCode>0.00</c:formatCode>
                <c:ptCount val="1"/>
                <c:pt idx="0">
                  <c:v>57.780652578138913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C4A-4A5A-89BD-C42F53380A5F}"/>
            </c:ext>
          </c:extLst>
        </c:ser>
        <c:ser>
          <c:idx val="1"/>
          <c:order val="1"/>
          <c:tx>
            <c:strRef>
              <c:f>'HIGA "Dr. Prof. Rodolfo Rossi"'!$E$12</c:f>
              <c:strCache>
                <c:ptCount val="1"/>
                <c:pt idx="0">
                  <c:v>Ref+vent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'HIGA "Dr. Prof. Rodolfo Rossi"'!$E$13</c:f>
              <c:numCache>
                <c:formatCode>0.00</c:formatCode>
                <c:ptCount val="1"/>
                <c:pt idx="0">
                  <c:v>42.119261437338324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C4A-4A5A-89BD-C42F53380A5F}"/>
            </c:ext>
          </c:extLst>
        </c:ser>
        <c:ser>
          <c:idx val="2"/>
          <c:order val="2"/>
          <c:tx>
            <c:strRef>
              <c:f>'HIGA "Dr. Prof. Rodolfo Rossi"'!$F$12</c:f>
              <c:strCache>
                <c:ptCount val="1"/>
                <c:pt idx="0">
                  <c:v>Cal+vent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'HIGA "Dr. Prof. Rodolfo Rossi"'!$F$13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C4A-4A5A-89BD-C42F53380A5F}"/>
            </c:ext>
          </c:extLst>
        </c:ser>
        <c:ser>
          <c:idx val="3"/>
          <c:order val="3"/>
          <c:tx>
            <c:strRef>
              <c:f>'HIGA "Dr. Prof. Rodolfo Rossi"'!$G$12</c:f>
              <c:strCache>
                <c:ptCount val="1"/>
                <c:pt idx="0">
                  <c:v>Cal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'HIGA "Dr. Prof. Rodolfo Rossi"'!$G$13</c:f>
              <c:numCache>
                <c:formatCode>0.00</c:formatCode>
                <c:ptCount val="1"/>
                <c:pt idx="0">
                  <c:v>74.013169103999971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C4A-4A5A-89BD-C42F53380A5F}"/>
            </c:ext>
          </c:extLst>
        </c:ser>
        <c:ser>
          <c:idx val="4"/>
          <c:order val="4"/>
          <c:tx>
            <c:strRef>
              <c:f>'HIGA "Dr. Prof. Rodolfo Rossi"'!$H$12</c:f>
              <c:strCache>
                <c:ptCount val="1"/>
                <c:pt idx="0">
                  <c:v>ACS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'HIGA "Dr. Prof. Rodolfo Rossi"'!$H$13</c:f>
              <c:numCache>
                <c:formatCode>0.00</c:formatCode>
                <c:ptCount val="1"/>
                <c:pt idx="0">
                  <c:v>13.877469206999995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C4A-4A5A-89BD-C42F53380A5F}"/>
            </c:ext>
          </c:extLst>
        </c:ser>
        <c:ser>
          <c:idx val="5"/>
          <c:order val="5"/>
          <c:tx>
            <c:strRef>
              <c:f>'HIGA "Dr. Prof. Rodolfo Rossi"'!$I$12</c:f>
              <c:strCache>
                <c:ptCount val="1"/>
                <c:pt idx="0">
                  <c:v>Otros Equip.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'HIGA "Dr. Prof. Rodolfo Rossi"'!$I$13</c:f>
              <c:numCache>
                <c:formatCode>0.00</c:formatCode>
                <c:ptCount val="1"/>
                <c:pt idx="0">
                  <c:v>66.30346398899998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C4A-4A5A-89BD-C42F53380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4019935"/>
        <c:axId val="1063002479"/>
      </c:barChart>
      <c:catAx>
        <c:axId val="106401993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63002479"/>
        <c:crosses val="autoZero"/>
        <c:auto val="1"/>
        <c:lblAlgn val="ctr"/>
        <c:lblOffset val="100"/>
        <c:noMultiLvlLbl val="0"/>
      </c:catAx>
      <c:valAx>
        <c:axId val="1063002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AR"/>
                  <a:t>[TEP/año]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AR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64019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 b="1"/>
            </a:pPr>
            <a:r>
              <a:rPr lang="es-ES" sz="14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/>
              </a:rPr>
              <a:t>Consumo energético por cada área hospitalaria discriminado por usos - </a:t>
            </a:r>
            <a:r>
              <a:rPr lang="es-ES" sz="14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/>
                <a:ea typeface="Calibri" panose="020F0502020204030204" pitchFamily="34" charset="0"/>
                <a:cs typeface="Calibri" panose="020F0502020204030204" pitchFamily="34" charset="0"/>
              </a:rPr>
              <a:t>Edificio placa</a:t>
            </a:r>
            <a:endParaRPr lang="es-ES" sz="14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endParaRPr>
          </a:p>
        </cx:rich>
      </cx:tx>
    </cx:title>
    <cx:plotArea>
      <cx:plotAreaRegion>
        <cx:series layoutId="sunburst" uniqueId="{C1404F57-587D-42A0-8BEE-252C649A00FB}">
          <cx:dataPt idx="0">
            <cx:spPr>
              <a:solidFill>
                <a:srgbClr val="FF0000"/>
              </a:solidFill>
            </cx:spPr>
          </cx:dataPt>
          <cx:dataPt idx="7">
            <cx:spPr>
              <a:solidFill>
                <a:srgbClr val="EE5CE7"/>
              </a:solidFill>
            </cx:spPr>
          </cx:dataPt>
          <cx:dataPt idx="14">
            <cx:spPr>
              <a:solidFill>
                <a:srgbClr val="CC9900"/>
              </a:solidFill>
            </cx:spPr>
          </cx:dataPt>
          <cx:dataPt idx="28">
            <cx:spPr>
              <a:solidFill>
                <a:srgbClr val="663300"/>
              </a:solidFill>
            </cx:spPr>
          </cx:dataPt>
          <cx:dataPt idx="35">
            <cx:spPr>
              <a:solidFill>
                <a:srgbClr val="990099"/>
              </a:solidFill>
            </cx:spPr>
          </cx:dataPt>
          <cx:dataPt idx="42">
            <cx:spPr>
              <a:solidFill>
                <a:srgbClr val="7A0000"/>
              </a:solidFill>
            </cx:spPr>
          </cx:dataPt>
          <cx:dataLabels>
            <cx:visibility seriesName="0" categoryName="1" value="0"/>
          </cx:dataLabels>
          <cx:dataId val="0"/>
        </cx:series>
      </cx:plotAreaRegion>
    </cx:plotArea>
    <cx:legend pos="t" align="ctr" overlay="0"/>
  </cx:chart>
  <cx:spPr>
    <a:solidFill>
      <a:schemeClr val="bg1">
        <a:lumMod val="95000"/>
      </a:schemeClr>
    </a:solidFill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size">
        <cx:f>_xlchart.v1.3</cx:f>
      </cx:numDim>
    </cx:data>
  </cx:chartData>
  <cx:chart>
    <cx:title pos="t" align="ctr" overlay="0">
      <cx:tx>
        <cx:txData>
          <cx:v>Consumo energético por cada área hospitalaria discriminado por usos - Edificio basamento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b="1"/>
          </a:pPr>
          <a:r>
            <a:rPr lang="es-ES" sz="14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rPr>
            <a:t>Consumo energético por cada área hospitalaria discriminado por usos - Edificio basamento</a:t>
          </a:r>
        </a:p>
      </cx:txPr>
    </cx:title>
    <cx:plotArea>
      <cx:plotAreaRegion>
        <cx:series layoutId="sunburst" uniqueId="{C1404F57-587D-42A0-8BEE-252C649A00FB}">
          <cx:dataPt idx="0">
            <cx:spPr>
              <a:solidFill>
                <a:srgbClr val="FF0000"/>
              </a:solidFill>
            </cx:spPr>
          </cx:dataPt>
          <cx:dataPt idx="7">
            <cx:spPr>
              <a:solidFill>
                <a:srgbClr val="EE5CE7"/>
              </a:solidFill>
            </cx:spPr>
          </cx:dataPt>
          <cx:dataPt idx="14">
            <cx:spPr>
              <a:solidFill>
                <a:srgbClr val="CC9900"/>
              </a:solidFill>
            </cx:spPr>
          </cx:dataPt>
          <cx:dataPt idx="21">
            <cx:spPr>
              <a:solidFill>
                <a:srgbClr val="001FA4"/>
              </a:solidFill>
            </cx:spPr>
          </cx:dataPt>
          <cx:dataPt idx="28">
            <cx:spPr>
              <a:solidFill>
                <a:srgbClr val="663300"/>
              </a:solidFill>
            </cx:spPr>
          </cx:dataPt>
          <cx:dataPt idx="35">
            <cx:spPr>
              <a:solidFill>
                <a:srgbClr val="990099"/>
              </a:solidFill>
            </cx:spPr>
          </cx:dataPt>
          <cx:dataPt idx="42">
            <cx:spPr>
              <a:solidFill>
                <a:srgbClr val="7A0000"/>
              </a:solidFill>
            </cx:spPr>
          </cx:dataPt>
          <cx:dataLabels>
            <cx:visibility seriesName="0" categoryName="1" value="0"/>
          </cx:dataLabels>
          <cx:dataId val="0"/>
        </cx:series>
      </cx:plotAreaRegion>
    </cx:plotArea>
    <cx:legend pos="t" align="ctr" overlay="0"/>
  </cx:chart>
  <cx:spPr>
    <a:solidFill>
      <a:schemeClr val="bg1">
        <a:lumMod val="95000"/>
      </a:schemeClr>
    </a:solidFill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</cx:f>
      </cx:strDim>
      <cx:numDim type="size">
        <cx:f>_xlchart.v1.5</cx:f>
      </cx:numDim>
    </cx:data>
    <cx:data id="1">
      <cx:strDim type="cat">
        <cx:f>_xlchart.v1.4</cx:f>
      </cx:strDim>
      <cx:numDim type="size">
        <cx:f>_xlchart.v1.6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 b="1"/>
            </a:pPr>
            <a:r>
              <a:rPr lang="es-ES" sz="14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/>
              </a:rPr>
              <a:t>Consumo energético por cada área hospitalaria discriminado por usos - </a:t>
            </a:r>
            <a:r>
              <a:rPr lang="es-AR" sz="14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/>
                <a:ea typeface="Calibri" panose="020F0502020204030204" pitchFamily="34" charset="0"/>
                <a:cs typeface="Calibri" panose="020F0502020204030204" pitchFamily="34" charset="0"/>
              </a:rPr>
              <a:t>HIGA "Dr. Prof. Rodolfo Rossi"</a:t>
            </a:r>
            <a:endParaRPr lang="es-ES" sz="14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endParaRPr>
          </a:p>
        </cx:rich>
      </cx:tx>
    </cx:title>
    <cx:plotArea>
      <cx:plotAreaRegion>
        <cx:series layoutId="sunburst" uniqueId="{D58251CB-2A4D-412E-B1AA-08EC185532DB}" formatIdx="0">
          <cx:dataPt idx="0">
            <cx:spPr>
              <a:solidFill>
                <a:srgbClr val="FF0000"/>
              </a:solidFill>
            </cx:spPr>
          </cx:dataPt>
          <cx:dataPt idx="7">
            <cx:spPr>
              <a:solidFill>
                <a:srgbClr val="EE5CE7"/>
              </a:solidFill>
            </cx:spPr>
          </cx:dataPt>
          <cx:dataPt idx="14">
            <cx:spPr>
              <a:solidFill>
                <a:srgbClr val="CC9900"/>
              </a:solidFill>
            </cx:spPr>
          </cx:dataPt>
          <cx:dataPt idx="21">
            <cx:spPr>
              <a:solidFill>
                <a:srgbClr val="002060"/>
              </a:solidFill>
            </cx:spPr>
          </cx:dataPt>
          <cx:dataPt idx="28">
            <cx:spPr>
              <a:solidFill>
                <a:srgbClr val="663300"/>
              </a:solidFill>
            </cx:spPr>
          </cx:dataPt>
          <cx:dataPt idx="35">
            <cx:spPr>
              <a:solidFill>
                <a:srgbClr val="990099"/>
              </a:solidFill>
            </cx:spPr>
          </cx:dataPt>
          <cx:dataPt idx="42">
            <cx:spPr>
              <a:solidFill>
                <a:srgbClr val="C00000"/>
              </a:solidFill>
            </cx:spPr>
          </cx:dataPt>
          <cx:dataLabels>
            <cx:visibility seriesName="0" categoryName="1" value="0"/>
          </cx:dataLabels>
          <cx:dataId val="0"/>
        </cx:series>
        <cx:series layoutId="sunburst" hidden="1" uniqueId="{17A55460-3475-4E49-91BC-FED956523EDF}" formatIdx="1">
          <cx:dataLabels>
            <cx:visibility seriesName="0" categoryName="1" value="0"/>
          </cx:dataLabels>
          <cx:dataId val="1"/>
        </cx:series>
      </cx:plotAreaRegion>
    </cx:plotArea>
    <cx:legend pos="t" align="ctr" overlay="0"/>
  </cx:chart>
  <cx:spPr>
    <a:solidFill>
      <a:schemeClr val="bg1">
        <a:lumMod val="95000"/>
      </a:schemeClr>
    </a:solidFill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chart" Target="../charts/chart1.xml"/><Relationship Id="rId4" Type="http://schemas.openxmlformats.org/officeDocument/2006/relationships/image" Target="../media/image4.png"/><Relationship Id="rId9" Type="http://schemas.microsoft.com/office/2014/relationships/chartEx" Target="../charts/chartEx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jpeg"/><Relationship Id="rId5" Type="http://schemas.openxmlformats.org/officeDocument/2006/relationships/chart" Target="../charts/chart2.xml"/><Relationship Id="rId4" Type="http://schemas.microsoft.com/office/2014/relationships/chartEx" Target="../charts/chartEx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microsoft.com/office/2014/relationships/chartEx" Target="../charts/chartEx3.xml"/><Relationship Id="rId1" Type="http://schemas.openxmlformats.org/officeDocument/2006/relationships/chart" Target="../charts/chart3.xml"/><Relationship Id="rId4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1</xdr:row>
      <xdr:rowOff>19050</xdr:rowOff>
    </xdr:from>
    <xdr:to>
      <xdr:col>8</xdr:col>
      <xdr:colOff>742950</xdr:colOff>
      <xdr:row>37</xdr:row>
      <xdr:rowOff>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4DC79E5F-2878-FE5F-D5AF-98DAC567FEA3}"/>
            </a:ext>
          </a:extLst>
        </xdr:cNvPr>
        <xdr:cNvSpPr txBox="1"/>
      </xdr:nvSpPr>
      <xdr:spPr>
        <a:xfrm>
          <a:off x="466725" y="205171"/>
          <a:ext cx="6407259" cy="66812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200" b="1">
              <a:latin typeface="Cambria" panose="02040503050406030204" pitchFamily="18" charset="0"/>
            </a:rPr>
            <a:t>Hoja</a:t>
          </a:r>
          <a:r>
            <a:rPr lang="es-AR" sz="1200" b="1" baseline="0">
              <a:latin typeface="Cambria" panose="02040503050406030204" pitchFamily="18" charset="0"/>
            </a:rPr>
            <a:t> de cálculo para determinar el consumo energético de usos en áreas hospitalarias</a:t>
          </a:r>
        </a:p>
        <a:p>
          <a:endParaRPr lang="es-AR" sz="1200" b="1" baseline="0">
            <a:latin typeface="Cambria" panose="02040503050406030204" pitchFamily="18" charset="0"/>
          </a:endParaRPr>
        </a:p>
        <a:p>
          <a:r>
            <a:rPr lang="es-AR" sz="1200" b="0" baseline="0">
              <a:latin typeface="Cambria" panose="02040503050406030204" pitchFamily="18" charset="0"/>
            </a:rPr>
            <a:t>1° Paso</a:t>
          </a:r>
        </a:p>
        <a:p>
          <a:r>
            <a:rPr lang="es-AR" sz="1200" b="0" baseline="0">
              <a:latin typeface="Cambria" panose="02040503050406030204" pitchFamily="18" charset="0"/>
            </a:rPr>
            <a:t>En la pestaña "Consumo gas natural" reemplazar los pabellones de la hoja por los pabellones a analizar introduciendo la superficie construidad en cada área hospitalaria. Agregar al final de la columna una referencia sobre la calefacción ("CG" o "CE") y sobre la refrigeración ("RE"). Si no se presentan sistemas de climatización señalarlo con "NO".</a:t>
          </a:r>
        </a:p>
        <a:p>
          <a:endParaRPr lang="es-AR" sz="1200" b="0" baseline="0">
            <a:latin typeface="Cambria" panose="02040503050406030204" pitchFamily="18" charset="0"/>
          </a:endParaRPr>
        </a:p>
        <a:p>
          <a:r>
            <a:rPr lang="es-AR" sz="1200" b="0" i="1" baseline="0">
              <a:latin typeface="Cambria" panose="02040503050406030204" pitchFamily="18" charset="0"/>
            </a:rPr>
            <a:t>Nota: las flechas azules indican donde se deben introducir valores manulmente en celdas o conjunto de celdas.</a:t>
          </a:r>
        </a:p>
        <a:p>
          <a:endParaRPr lang="es-AR" sz="1200" b="0" baseline="0">
            <a:latin typeface="Cambria" panose="02040503050406030204" pitchFamily="18" charset="0"/>
          </a:endParaRPr>
        </a:p>
        <a:p>
          <a:r>
            <a:rPr lang="es-AR" sz="1200" b="0" baseline="0">
              <a:latin typeface="Cambria" panose="02040503050406030204" pitchFamily="18" charset="0"/>
            </a:rPr>
            <a:t>2° Paso</a:t>
          </a:r>
        </a:p>
        <a:p>
          <a:r>
            <a:rPr lang="es-AR" sz="1200" b="0" baseline="0">
              <a:latin typeface="Cambria" panose="02040503050406030204" pitchFamily="18" charset="0"/>
            </a:rPr>
            <a:t>Completar las pestañas de cada pabellón de la hoja por los pabellones a analizar, cambiando el nombre de éstas por las de cada pabellón.</a:t>
          </a:r>
        </a:p>
        <a:p>
          <a:r>
            <a:rPr lang="es-AR" sz="1200" b="0" baseline="0">
              <a:latin typeface="Cambria" panose="02040503050406030204" pitchFamily="18" charset="0"/>
            </a:rPr>
            <a:t>	</a:t>
          </a:r>
        </a:p>
        <a:p>
          <a:r>
            <a:rPr lang="es-AR" sz="1200" b="0" baseline="0">
              <a:latin typeface="Cambria" panose="02040503050406030204" pitchFamily="18" charset="0"/>
            </a:rPr>
            <a:t>3° Paso</a:t>
          </a:r>
        </a:p>
        <a:p>
          <a:r>
            <a:rPr lang="es-AR" sz="1200" b="0" baseline="0">
              <a:latin typeface="Cambria" panose="02040503050406030204" pitchFamily="18" charset="0"/>
            </a:rPr>
            <a:t>En la pestaña "Consumo gas natural" completar las columnas que solicitan valores de superficie construida, sumando las superficies de cada área hospitalaria y atendiendo a los sistemas de climatización de cada pabellón.</a:t>
          </a:r>
        </a:p>
        <a:p>
          <a:endParaRPr lang="es-AR" sz="1200" b="0" i="1" baseline="0">
            <a:latin typeface="Cambria" panose="02040503050406030204" pitchFamily="18" charset="0"/>
          </a:endParaRPr>
        </a:p>
        <a:p>
          <a:r>
            <a:rPr lang="es-AR" sz="1200" b="0" i="0" baseline="0">
              <a:latin typeface="Cambria" panose="02040503050406030204" pitchFamily="18" charset="0"/>
            </a:rPr>
            <a:t>4° Paso</a:t>
          </a:r>
          <a:endParaRPr lang="es-AR" sz="1200" b="0" i="1" baseline="0">
            <a:latin typeface="Cambria" panose="02040503050406030204" pitchFamily="18" charset="0"/>
          </a:endParaRPr>
        </a:p>
        <a:p>
          <a:r>
            <a:rPr lang="es-AR" sz="1200" b="0" i="0" baseline="0">
              <a:latin typeface="Cambria" panose="02040503050406030204" pitchFamily="18" charset="0"/>
            </a:rPr>
            <a:t>En la pestaña "Valores reales" completar con los datos obtenidos en las mediciones de gas natural y energía eléctrica.</a:t>
          </a:r>
        </a:p>
        <a:p>
          <a:endParaRPr lang="es-AR" sz="1200" b="0" i="0" baseline="0">
            <a:latin typeface="Cambria" panose="02040503050406030204" pitchFamily="18" charset="0"/>
          </a:endParaRPr>
        </a:p>
        <a:p>
          <a:r>
            <a:rPr lang="es-AR" sz="1200" b="0" i="0" baseline="0">
              <a:latin typeface="Cambria" panose="02040503050406030204" pitchFamily="18" charset="0"/>
            </a:rPr>
            <a:t>5° Paso</a:t>
          </a:r>
        </a:p>
        <a:p>
          <a:r>
            <a:rPr lang="es-AR" sz="1200" b="0" i="0" baseline="0">
              <a:latin typeface="Cambria" panose="02040503050406030204" pitchFamily="18" charset="0"/>
            </a:rPr>
            <a:t>En cada pestaña de cada pabellón completar y corregir la información de cada uso multiplicando la superficie por el consumo específico según corresponda (flechas celestes o verdes).</a:t>
          </a:r>
        </a:p>
        <a:p>
          <a:endParaRPr lang="es-AR" sz="1200" b="0" i="0" baseline="0">
            <a:latin typeface="Cambria" panose="02040503050406030204" pitchFamily="18" charset="0"/>
          </a:endParaRPr>
        </a:p>
        <a:p>
          <a:r>
            <a:rPr lang="es-AR" sz="1200" b="0" i="0" baseline="0">
              <a:latin typeface="Cambria" panose="02040503050406030204" pitchFamily="18" charset="0"/>
            </a:rPr>
            <a:t>6° Paso</a:t>
          </a:r>
        </a:p>
        <a:p>
          <a:r>
            <a:rPr lang="es-AR" sz="1200" b="0" i="0" baseline="0">
              <a:latin typeface="Cambria" panose="02040503050406030204" pitchFamily="18" charset="0"/>
            </a:rPr>
            <a:t>Reemplzar los datos de la pestaña "Hospital", incluyendo su nombre por el hospital analizado. Realizar las sumas correspondientes para obtener resultados integrados a escala establecimiento.</a:t>
          </a:r>
        </a:p>
        <a:p>
          <a:endParaRPr lang="es-AR" sz="1200" b="0" i="0" baseline="0">
            <a:latin typeface="Cambria" panose="02040503050406030204" pitchFamily="18" charset="0"/>
          </a:endParaRPr>
        </a:p>
        <a:p>
          <a:r>
            <a:rPr lang="es-AR" sz="1200" b="0" i="0" baseline="0">
              <a:latin typeface="Cambria" panose="02040503050406030204" pitchFamily="18" charset="0"/>
            </a:rPr>
            <a:t>7° Paso</a:t>
          </a:r>
        </a:p>
        <a:p>
          <a:r>
            <a:rPr lang="es-AR" sz="1200" b="0" i="0" baseline="0">
              <a:latin typeface="Cambria" panose="02040503050406030204" pitchFamily="18" charset="0"/>
            </a:rPr>
            <a:t>Verificar resultados con los valores en las celdas encabezadas con "Verificación".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68036</xdr:colOff>
      <xdr:row>2</xdr:row>
      <xdr:rowOff>127412</xdr:rowOff>
    </xdr:from>
    <xdr:to>
      <xdr:col>1</xdr:col>
      <xdr:colOff>1470809</xdr:colOff>
      <xdr:row>5</xdr:row>
      <xdr:rowOff>182106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C7E8E95-C9F4-454A-92C1-DB2DAC3FE2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57" t="30475" r="23854" b="26758"/>
        <a:stretch/>
      </xdr:blipFill>
      <xdr:spPr>
        <a:xfrm>
          <a:off x="857250" y="508412"/>
          <a:ext cx="1402773" cy="626194"/>
        </a:xfrm>
        <a:prstGeom prst="rect">
          <a:avLst/>
        </a:prstGeom>
      </xdr:spPr>
    </xdr:pic>
    <xdr:clientData/>
  </xdr:twoCellAnchor>
  <xdr:twoCellAnchor editAs="oneCell">
    <xdr:from>
      <xdr:col>2</xdr:col>
      <xdr:colOff>85354</xdr:colOff>
      <xdr:row>2</xdr:row>
      <xdr:rowOff>144730</xdr:rowOff>
    </xdr:from>
    <xdr:to>
      <xdr:col>2</xdr:col>
      <xdr:colOff>1476676</xdr:colOff>
      <xdr:row>5</xdr:row>
      <xdr:rowOff>162049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6626006-E9A1-45C5-98B7-5C68321AF4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689" t="30812" r="22812" b="27432"/>
        <a:stretch/>
      </xdr:blipFill>
      <xdr:spPr>
        <a:xfrm>
          <a:off x="2398568" y="525730"/>
          <a:ext cx="1391322" cy="588819"/>
        </a:xfrm>
        <a:prstGeom prst="rect">
          <a:avLst/>
        </a:prstGeom>
      </xdr:spPr>
    </xdr:pic>
    <xdr:clientData/>
  </xdr:twoCellAnchor>
  <xdr:twoCellAnchor editAs="oneCell">
    <xdr:from>
      <xdr:col>3</xdr:col>
      <xdr:colOff>85354</xdr:colOff>
      <xdr:row>2</xdr:row>
      <xdr:rowOff>144729</xdr:rowOff>
    </xdr:from>
    <xdr:to>
      <xdr:col>3</xdr:col>
      <xdr:colOff>1437457</xdr:colOff>
      <xdr:row>5</xdr:row>
      <xdr:rowOff>162048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AB4ADE5-B52A-4608-94EE-E33608CF56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162" t="30981" r="24990" b="28105"/>
        <a:stretch/>
      </xdr:blipFill>
      <xdr:spPr>
        <a:xfrm>
          <a:off x="3922568" y="525729"/>
          <a:ext cx="1352103" cy="588819"/>
        </a:xfrm>
        <a:prstGeom prst="rect">
          <a:avLst/>
        </a:prstGeom>
      </xdr:spPr>
    </xdr:pic>
    <xdr:clientData/>
  </xdr:twoCellAnchor>
  <xdr:twoCellAnchor editAs="oneCell">
    <xdr:from>
      <xdr:col>5</xdr:col>
      <xdr:colOff>33400</xdr:colOff>
      <xdr:row>2</xdr:row>
      <xdr:rowOff>144730</xdr:rowOff>
    </xdr:from>
    <xdr:to>
      <xdr:col>5</xdr:col>
      <xdr:colOff>1464241</xdr:colOff>
      <xdr:row>6</xdr:row>
      <xdr:rowOff>6185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1C46965-738D-4413-9CA8-F8F3D0CCBC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0742" t="32495" r="22528" b="23559"/>
        <a:stretch/>
      </xdr:blipFill>
      <xdr:spPr>
        <a:xfrm>
          <a:off x="6918614" y="525730"/>
          <a:ext cx="1430841" cy="623455"/>
        </a:xfrm>
        <a:prstGeom prst="rect">
          <a:avLst/>
        </a:prstGeom>
      </xdr:spPr>
    </xdr:pic>
    <xdr:clientData/>
  </xdr:twoCellAnchor>
  <xdr:twoCellAnchor editAs="oneCell">
    <xdr:from>
      <xdr:col>6</xdr:col>
      <xdr:colOff>68037</xdr:colOff>
      <xdr:row>2</xdr:row>
      <xdr:rowOff>144731</xdr:rowOff>
    </xdr:from>
    <xdr:to>
      <xdr:col>6</xdr:col>
      <xdr:colOff>1465296</xdr:colOff>
      <xdr:row>5</xdr:row>
      <xdr:rowOff>144731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62AC16A-A8E9-410C-BFD9-63C2ED40B4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0836" t="33169" r="22434" b="25580"/>
        <a:stretch/>
      </xdr:blipFill>
      <xdr:spPr>
        <a:xfrm>
          <a:off x="8477251" y="525731"/>
          <a:ext cx="1397259" cy="571500"/>
        </a:xfrm>
        <a:prstGeom prst="rect">
          <a:avLst/>
        </a:prstGeom>
      </xdr:spPr>
    </xdr:pic>
    <xdr:clientData/>
  </xdr:twoCellAnchor>
  <xdr:twoCellAnchor editAs="oneCell">
    <xdr:from>
      <xdr:col>7</xdr:col>
      <xdr:colOff>656855</xdr:colOff>
      <xdr:row>3</xdr:row>
      <xdr:rowOff>23504</xdr:rowOff>
    </xdr:from>
    <xdr:to>
      <xdr:col>7</xdr:col>
      <xdr:colOff>1046310</xdr:colOff>
      <xdr:row>5</xdr:row>
      <xdr:rowOff>110094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969EA391-7608-419C-B3B3-95E9C11DCB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3622" t="21551" r="36165" b="13963"/>
        <a:stretch/>
      </xdr:blipFill>
      <xdr:spPr>
        <a:xfrm>
          <a:off x="10590069" y="595004"/>
          <a:ext cx="389455" cy="467590"/>
        </a:xfrm>
        <a:prstGeom prst="rect">
          <a:avLst/>
        </a:prstGeom>
      </xdr:spPr>
    </xdr:pic>
    <xdr:clientData/>
  </xdr:twoCellAnchor>
  <xdr:twoCellAnchor editAs="oneCell">
    <xdr:from>
      <xdr:col>8</xdr:col>
      <xdr:colOff>94014</xdr:colOff>
      <xdr:row>2</xdr:row>
      <xdr:rowOff>40821</xdr:rowOff>
    </xdr:from>
    <xdr:to>
      <xdr:col>8</xdr:col>
      <xdr:colOff>1477303</xdr:colOff>
      <xdr:row>7</xdr:row>
      <xdr:rowOff>179366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89B74D2-0217-49AC-8694-16D8AA2F0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1228" y="421821"/>
          <a:ext cx="1383289" cy="1091045"/>
        </a:xfrm>
        <a:prstGeom prst="rect">
          <a:avLst/>
        </a:prstGeom>
      </xdr:spPr>
    </xdr:pic>
    <xdr:clientData/>
  </xdr:twoCellAnchor>
  <xdr:twoCellAnchor editAs="oneCell">
    <xdr:from>
      <xdr:col>4</xdr:col>
      <xdr:colOff>66800</xdr:colOff>
      <xdr:row>2</xdr:row>
      <xdr:rowOff>115042</xdr:rowOff>
    </xdr:from>
    <xdr:to>
      <xdr:col>4</xdr:col>
      <xdr:colOff>1456160</xdr:colOff>
      <xdr:row>5</xdr:row>
      <xdr:rowOff>155863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3D26D65C-B4C1-445F-A986-CCD46F8B58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0241" t="30427" r="22014" b="24329"/>
        <a:stretch/>
      </xdr:blipFill>
      <xdr:spPr>
        <a:xfrm>
          <a:off x="5428014" y="496042"/>
          <a:ext cx="1389360" cy="612321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</xdr:row>
      <xdr:rowOff>0</xdr:rowOff>
    </xdr:from>
    <xdr:to>
      <xdr:col>23</xdr:col>
      <xdr:colOff>108000</xdr:colOff>
      <xdr:row>28</xdr:row>
      <xdr:rowOff>1500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2" name="Gráfico 11">
              <a:extLst>
                <a:ext uri="{FF2B5EF4-FFF2-40B4-BE49-F238E27FC236}">
                  <a16:creationId xmlns:a16="http://schemas.microsoft.com/office/drawing/2014/main" id="{2F0EF01A-964F-4F93-B760-718A8432ED5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78575" y="2095500"/>
              <a:ext cx="4680000" cy="32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AR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17</xdr:col>
      <xdr:colOff>0</xdr:colOff>
      <xdr:row>29</xdr:row>
      <xdr:rowOff>0</xdr:rowOff>
    </xdr:from>
    <xdr:to>
      <xdr:col>23</xdr:col>
      <xdr:colOff>108000</xdr:colOff>
      <xdr:row>46</xdr:row>
      <xdr:rowOff>1500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3DC854D-DFB1-4180-9E6B-D5AF514ED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530679</xdr:colOff>
      <xdr:row>20</xdr:row>
      <xdr:rowOff>13606</xdr:rowOff>
    </xdr:from>
    <xdr:to>
      <xdr:col>5</xdr:col>
      <xdr:colOff>1001326</xdr:colOff>
      <xdr:row>21</xdr:row>
      <xdr:rowOff>71081</xdr:rowOff>
    </xdr:to>
    <xdr:sp macro="" textlink="">
      <xdr:nvSpPr>
        <xdr:cNvPr id="14" name="Flecha: hacia abajo 13">
          <a:extLst>
            <a:ext uri="{FF2B5EF4-FFF2-40B4-BE49-F238E27FC236}">
              <a16:creationId xmlns:a16="http://schemas.microsoft.com/office/drawing/2014/main" id="{9031E182-479B-4FBC-98AF-7806615A2441}"/>
            </a:ext>
          </a:extLst>
        </xdr:cNvPr>
        <xdr:cNvSpPr/>
      </xdr:nvSpPr>
      <xdr:spPr>
        <a:xfrm>
          <a:off x="7415893" y="3823606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8</xdr:col>
      <xdr:colOff>164769</xdr:colOff>
      <xdr:row>20</xdr:row>
      <xdr:rowOff>65808</xdr:rowOff>
    </xdr:from>
    <xdr:to>
      <xdr:col>8</xdr:col>
      <xdr:colOff>635416</xdr:colOff>
      <xdr:row>21</xdr:row>
      <xdr:rowOff>128231</xdr:rowOff>
    </xdr:to>
    <xdr:sp macro="" textlink="">
      <xdr:nvSpPr>
        <xdr:cNvPr id="2" name="Flecha: hacia abajo 1">
          <a:extLst>
            <a:ext uri="{FF2B5EF4-FFF2-40B4-BE49-F238E27FC236}">
              <a16:creationId xmlns:a16="http://schemas.microsoft.com/office/drawing/2014/main" id="{263B93BA-EE96-45E9-B63F-8046E0B99CC1}"/>
            </a:ext>
          </a:extLst>
        </xdr:cNvPr>
        <xdr:cNvSpPr/>
      </xdr:nvSpPr>
      <xdr:spPr>
        <a:xfrm>
          <a:off x="11623344" y="3875808"/>
          <a:ext cx="470647" cy="252923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65560</xdr:colOff>
      <xdr:row>3</xdr:row>
      <xdr:rowOff>81644</xdr:rowOff>
    </xdr:from>
    <xdr:to>
      <xdr:col>3</xdr:col>
      <xdr:colOff>1484243</xdr:colOff>
      <xdr:row>7</xdr:row>
      <xdr:rowOff>19793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B397679-CCBD-481B-8765-B4A45B1B6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2774" y="653144"/>
          <a:ext cx="1418683" cy="700149"/>
        </a:xfrm>
        <a:prstGeom prst="rect">
          <a:avLst/>
        </a:prstGeom>
      </xdr:spPr>
    </xdr:pic>
    <xdr:clientData/>
  </xdr:twoCellAnchor>
  <xdr:twoCellAnchor editAs="oneCell">
    <xdr:from>
      <xdr:col>2</xdr:col>
      <xdr:colOff>184314</xdr:colOff>
      <xdr:row>4</xdr:row>
      <xdr:rowOff>110</xdr:rowOff>
    </xdr:from>
    <xdr:to>
      <xdr:col>2</xdr:col>
      <xdr:colOff>1448542</xdr:colOff>
      <xdr:row>7</xdr:row>
      <xdr:rowOff>134834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37D7BB6-E1A0-4881-BCAC-AB15E104F8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0457" t="26771" r="24613" b="18677"/>
        <a:stretch/>
      </xdr:blipFill>
      <xdr:spPr>
        <a:xfrm>
          <a:off x="2497528" y="762110"/>
          <a:ext cx="1264228" cy="706224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149678</xdr:colOff>
      <xdr:row>2</xdr:row>
      <xdr:rowOff>13607</xdr:rowOff>
    </xdr:from>
    <xdr:to>
      <xdr:col>1</xdr:col>
      <xdr:colOff>1392942</xdr:colOff>
      <xdr:row>7</xdr:row>
      <xdr:rowOff>134835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D2C95DF-4EE2-4240-A114-C0095BFB7D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7844" t="18521" r="26317" b="11100"/>
        <a:stretch/>
      </xdr:blipFill>
      <xdr:spPr>
        <a:xfrm>
          <a:off x="938892" y="394607"/>
          <a:ext cx="1243264" cy="1073728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11</xdr:row>
      <xdr:rowOff>0</xdr:rowOff>
    </xdr:from>
    <xdr:to>
      <xdr:col>18</xdr:col>
      <xdr:colOff>108000</xdr:colOff>
      <xdr:row>28</xdr:row>
      <xdr:rowOff>1500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Gráfico 6">
              <a:extLst>
                <a:ext uri="{FF2B5EF4-FFF2-40B4-BE49-F238E27FC236}">
                  <a16:creationId xmlns:a16="http://schemas.microsoft.com/office/drawing/2014/main" id="{1FA1DFC1-C639-47A5-96FE-D68467E0B7C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20575" y="2095500"/>
              <a:ext cx="4680000" cy="32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AR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12</xdr:col>
      <xdr:colOff>0</xdr:colOff>
      <xdr:row>29</xdr:row>
      <xdr:rowOff>0</xdr:rowOff>
    </xdr:from>
    <xdr:to>
      <xdr:col>18</xdr:col>
      <xdr:colOff>108000</xdr:colOff>
      <xdr:row>46</xdr:row>
      <xdr:rowOff>1500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B758492-8372-4767-B997-0FA234899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163286</xdr:colOff>
      <xdr:row>20</xdr:row>
      <xdr:rowOff>27214</xdr:rowOff>
    </xdr:from>
    <xdr:to>
      <xdr:col>5</xdr:col>
      <xdr:colOff>633933</xdr:colOff>
      <xdr:row>21</xdr:row>
      <xdr:rowOff>84689</xdr:rowOff>
    </xdr:to>
    <xdr:sp macro="" textlink="">
      <xdr:nvSpPr>
        <xdr:cNvPr id="9" name="Flecha: hacia abajo 8">
          <a:extLst>
            <a:ext uri="{FF2B5EF4-FFF2-40B4-BE49-F238E27FC236}">
              <a16:creationId xmlns:a16="http://schemas.microsoft.com/office/drawing/2014/main" id="{67503A9C-158C-4926-BF3A-80188AE4CAD3}"/>
            </a:ext>
          </a:extLst>
        </xdr:cNvPr>
        <xdr:cNvSpPr/>
      </xdr:nvSpPr>
      <xdr:spPr>
        <a:xfrm>
          <a:off x="7048500" y="3837214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8</xdr:col>
      <xdr:colOff>164769</xdr:colOff>
      <xdr:row>20</xdr:row>
      <xdr:rowOff>65808</xdr:rowOff>
    </xdr:from>
    <xdr:to>
      <xdr:col>8</xdr:col>
      <xdr:colOff>635416</xdr:colOff>
      <xdr:row>21</xdr:row>
      <xdr:rowOff>128231</xdr:rowOff>
    </xdr:to>
    <xdr:sp macro="" textlink="">
      <xdr:nvSpPr>
        <xdr:cNvPr id="2" name="Flecha: hacia abajo 1">
          <a:extLst>
            <a:ext uri="{FF2B5EF4-FFF2-40B4-BE49-F238E27FC236}">
              <a16:creationId xmlns:a16="http://schemas.microsoft.com/office/drawing/2014/main" id="{FAD13BBB-9D00-4E9C-9AA5-8836688AFACA}"/>
            </a:ext>
          </a:extLst>
        </xdr:cNvPr>
        <xdr:cNvSpPr/>
      </xdr:nvSpPr>
      <xdr:spPr>
        <a:xfrm>
          <a:off x="11623344" y="3875808"/>
          <a:ext cx="470647" cy="252923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106707</xdr:colOff>
      <xdr:row>1</xdr:row>
      <xdr:rowOff>69593</xdr:rowOff>
    </xdr:from>
    <xdr:to>
      <xdr:col>16</xdr:col>
      <xdr:colOff>214707</xdr:colOff>
      <xdr:row>18</xdr:row>
      <xdr:rowOff>71093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45CCBF8-38F8-F7A2-6E7B-2F590EC62B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755195</xdr:colOff>
      <xdr:row>63</xdr:row>
      <xdr:rowOff>163286</xdr:rowOff>
    </xdr:from>
    <xdr:to>
      <xdr:col>5</xdr:col>
      <xdr:colOff>54426</xdr:colOff>
      <xdr:row>65</xdr:row>
      <xdr:rowOff>61231</xdr:rowOff>
    </xdr:to>
    <xdr:sp macro="" textlink="">
      <xdr:nvSpPr>
        <xdr:cNvPr id="5" name="Cerrar llave 4">
          <a:extLst>
            <a:ext uri="{FF2B5EF4-FFF2-40B4-BE49-F238E27FC236}">
              <a16:creationId xmlns:a16="http://schemas.microsoft.com/office/drawing/2014/main" id="{9F6393C9-11BF-4652-A360-9756A91F75DC}"/>
            </a:ext>
          </a:extLst>
        </xdr:cNvPr>
        <xdr:cNvSpPr/>
      </xdr:nvSpPr>
      <xdr:spPr>
        <a:xfrm rot="5400000">
          <a:off x="2986767" y="11702143"/>
          <a:ext cx="278945" cy="1585231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</xdr:col>
      <xdr:colOff>517071</xdr:colOff>
      <xdr:row>66</xdr:row>
      <xdr:rowOff>27212</xdr:rowOff>
    </xdr:from>
    <xdr:to>
      <xdr:col>5</xdr:col>
      <xdr:colOff>231321</xdr:colOff>
      <xdr:row>67</xdr:row>
      <xdr:rowOff>190498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D95E3FA6-8357-4362-9E95-D9F7D33190A7}"/>
            </a:ext>
          </a:extLst>
        </xdr:cNvPr>
        <xdr:cNvSpPr txBox="1"/>
      </xdr:nvSpPr>
      <xdr:spPr>
        <a:xfrm>
          <a:off x="2095500" y="12790712"/>
          <a:ext cx="2000250" cy="3537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/>
            <a:t>Para LEAP</a:t>
          </a:r>
        </a:p>
      </xdr:txBody>
    </xdr:sp>
    <xdr:clientData/>
  </xdr:twoCellAnchor>
  <xdr:twoCellAnchor>
    <xdr:from>
      <xdr:col>14</xdr:col>
      <xdr:colOff>11030</xdr:colOff>
      <xdr:row>22</xdr:row>
      <xdr:rowOff>4209</xdr:rowOff>
    </xdr:from>
    <xdr:to>
      <xdr:col>20</xdr:col>
      <xdr:colOff>119030</xdr:colOff>
      <xdr:row>39</xdr:row>
      <xdr:rowOff>5709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Gráfico 7">
              <a:extLst>
                <a:ext uri="{FF2B5EF4-FFF2-40B4-BE49-F238E27FC236}">
                  <a16:creationId xmlns:a16="http://schemas.microsoft.com/office/drawing/2014/main" id="{3169B21B-CFBB-4599-829D-B67DC9E8A4F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69605" y="4195209"/>
              <a:ext cx="4680000" cy="32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AR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6</xdr:col>
      <xdr:colOff>0</xdr:colOff>
      <xdr:row>22</xdr:row>
      <xdr:rowOff>0</xdr:rowOff>
    </xdr:from>
    <xdr:to>
      <xdr:col>12</xdr:col>
      <xdr:colOff>108000</xdr:colOff>
      <xdr:row>39</xdr:row>
      <xdr:rowOff>1500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9FB628B-1A6D-4A10-BCEF-1BD623322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138544</xdr:colOff>
      <xdr:row>22</xdr:row>
      <xdr:rowOff>86592</xdr:rowOff>
    </xdr:from>
    <xdr:to>
      <xdr:col>4</xdr:col>
      <xdr:colOff>609191</xdr:colOff>
      <xdr:row>23</xdr:row>
      <xdr:rowOff>144067</xdr:rowOff>
    </xdr:to>
    <xdr:sp macro="" textlink="">
      <xdr:nvSpPr>
        <xdr:cNvPr id="2" name="Flecha: hacia abajo 1">
          <a:extLst>
            <a:ext uri="{FF2B5EF4-FFF2-40B4-BE49-F238E27FC236}">
              <a16:creationId xmlns:a16="http://schemas.microsoft.com/office/drawing/2014/main" id="{BA8413A6-C71F-4E10-B618-AB7EE11D5944}"/>
            </a:ext>
          </a:extLst>
        </xdr:cNvPr>
        <xdr:cNvSpPr/>
      </xdr:nvSpPr>
      <xdr:spPr>
        <a:xfrm rot="10800000">
          <a:off x="3983180" y="4277592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 editAs="oneCell">
    <xdr:from>
      <xdr:col>1</xdr:col>
      <xdr:colOff>54429</xdr:colOff>
      <xdr:row>2</xdr:row>
      <xdr:rowOff>81643</xdr:rowOff>
    </xdr:from>
    <xdr:to>
      <xdr:col>1</xdr:col>
      <xdr:colOff>1428076</xdr:colOff>
      <xdr:row>7</xdr:row>
      <xdr:rowOff>81643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7F1FB8D-7998-44B3-99B8-2B905BA651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8" t="18866" r="17893" b="14966"/>
        <a:stretch/>
      </xdr:blipFill>
      <xdr:spPr>
        <a:xfrm>
          <a:off x="843643" y="462643"/>
          <a:ext cx="1373647" cy="952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493058</xdr:colOff>
      <xdr:row>15</xdr:row>
      <xdr:rowOff>100854</xdr:rowOff>
    </xdr:from>
    <xdr:to>
      <xdr:col>15</xdr:col>
      <xdr:colOff>411416</xdr:colOff>
      <xdr:row>19</xdr:row>
      <xdr:rowOff>35219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D0F94F6C-565B-4D86-A18F-DA452BB93848}"/>
            </a:ext>
          </a:extLst>
        </xdr:cNvPr>
        <xdr:cNvSpPr txBox="1"/>
      </xdr:nvSpPr>
      <xdr:spPr>
        <a:xfrm>
          <a:off x="11553264" y="4101354"/>
          <a:ext cx="1442358" cy="7075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/>
            <a:t>Se</a:t>
          </a:r>
          <a:r>
            <a:rPr lang="es-AR" sz="1100" baseline="0"/>
            <a:t> u</a:t>
          </a:r>
          <a:r>
            <a:rPr lang="es-AR" sz="1100"/>
            <a:t>tiliza en "Consumo gas natural"</a:t>
          </a:r>
        </a:p>
      </xdr:txBody>
    </xdr:sp>
    <xdr:clientData/>
  </xdr:twoCellAnchor>
  <xdr:twoCellAnchor>
    <xdr:from>
      <xdr:col>14</xdr:col>
      <xdr:colOff>100853</xdr:colOff>
      <xdr:row>9</xdr:row>
      <xdr:rowOff>134472</xdr:rowOff>
    </xdr:from>
    <xdr:to>
      <xdr:col>14</xdr:col>
      <xdr:colOff>729503</xdr:colOff>
      <xdr:row>14</xdr:row>
      <xdr:rowOff>182097</xdr:rowOff>
    </xdr:to>
    <xdr:sp macro="" textlink="">
      <xdr:nvSpPr>
        <xdr:cNvPr id="5" name="Flecha: a la derecha 4">
          <a:extLst>
            <a:ext uri="{FF2B5EF4-FFF2-40B4-BE49-F238E27FC236}">
              <a16:creationId xmlns:a16="http://schemas.microsoft.com/office/drawing/2014/main" id="{A7A0413E-C3D5-47D1-AB0B-38300EF908BE}"/>
            </a:ext>
          </a:extLst>
        </xdr:cNvPr>
        <xdr:cNvSpPr/>
      </xdr:nvSpPr>
      <xdr:spPr>
        <a:xfrm rot="5400000">
          <a:off x="11737321" y="3177710"/>
          <a:ext cx="1000125" cy="628650"/>
        </a:xfrm>
        <a:prstGeom prst="rightArrow">
          <a:avLst/>
        </a:prstGeom>
        <a:solidFill>
          <a:srgbClr val="92D05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459441</xdr:colOff>
      <xdr:row>6</xdr:row>
      <xdr:rowOff>89647</xdr:rowOff>
    </xdr:from>
    <xdr:to>
      <xdr:col>2</xdr:col>
      <xdr:colOff>1288677</xdr:colOff>
      <xdr:row>8</xdr:row>
      <xdr:rowOff>168088</xdr:rowOff>
    </xdr:to>
    <xdr:sp macro="" textlink="">
      <xdr:nvSpPr>
        <xdr:cNvPr id="4" name="Flecha: hacia abajo 3">
          <a:extLst>
            <a:ext uri="{FF2B5EF4-FFF2-40B4-BE49-F238E27FC236}">
              <a16:creationId xmlns:a16="http://schemas.microsoft.com/office/drawing/2014/main" id="{556DAAC1-2AF1-AD8F-EF70-79B8EC9061A3}"/>
            </a:ext>
          </a:extLst>
        </xdr:cNvPr>
        <xdr:cNvSpPr/>
      </xdr:nvSpPr>
      <xdr:spPr>
        <a:xfrm rot="10800000">
          <a:off x="3216088" y="1232647"/>
          <a:ext cx="829236" cy="459441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1</xdr:col>
      <xdr:colOff>268941</xdr:colOff>
      <xdr:row>9</xdr:row>
      <xdr:rowOff>134470</xdr:rowOff>
    </xdr:from>
    <xdr:to>
      <xdr:col>3</xdr:col>
      <xdr:colOff>537881</xdr:colOff>
      <xdr:row>14</xdr:row>
      <xdr:rowOff>11206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5CF7D875-538C-46C6-AFC9-96D3086A11F8}"/>
            </a:ext>
          </a:extLst>
        </xdr:cNvPr>
        <xdr:cNvSpPr txBox="1"/>
      </xdr:nvSpPr>
      <xdr:spPr>
        <a:xfrm>
          <a:off x="1423147" y="1848970"/>
          <a:ext cx="3216087" cy="829236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/>
            <a:t>Nota: Se obtiene a partir del consumo</a:t>
          </a:r>
          <a:r>
            <a:rPr lang="es-AR" sz="1100" baseline="0"/>
            <a:t> en ACS (Establecimiento/Pabellón) y mediciones mensuales.</a:t>
          </a:r>
          <a:endParaRPr lang="es-AR" sz="1100"/>
        </a:p>
      </xdr:txBody>
    </xdr:sp>
    <xdr:clientData/>
  </xdr:twoCellAnchor>
  <xdr:twoCellAnchor>
    <xdr:from>
      <xdr:col>1</xdr:col>
      <xdr:colOff>510988</xdr:colOff>
      <xdr:row>6</xdr:row>
      <xdr:rowOff>85164</xdr:rowOff>
    </xdr:from>
    <xdr:to>
      <xdr:col>1</xdr:col>
      <xdr:colOff>1340224</xdr:colOff>
      <xdr:row>8</xdr:row>
      <xdr:rowOff>163605</xdr:rowOff>
    </xdr:to>
    <xdr:sp macro="" textlink="">
      <xdr:nvSpPr>
        <xdr:cNvPr id="2" name="Flecha: hacia abajo 1">
          <a:extLst>
            <a:ext uri="{FF2B5EF4-FFF2-40B4-BE49-F238E27FC236}">
              <a16:creationId xmlns:a16="http://schemas.microsoft.com/office/drawing/2014/main" id="{BC2F5F89-5F18-46D1-992C-F0FB0D1F2505}"/>
            </a:ext>
          </a:extLst>
        </xdr:cNvPr>
        <xdr:cNvSpPr/>
      </xdr:nvSpPr>
      <xdr:spPr>
        <a:xfrm rot="10800000">
          <a:off x="1665194" y="1228164"/>
          <a:ext cx="829236" cy="459441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128593</xdr:colOff>
      <xdr:row>10</xdr:row>
      <xdr:rowOff>37541</xdr:rowOff>
    </xdr:from>
    <xdr:to>
      <xdr:col>11</xdr:col>
      <xdr:colOff>757243</xdr:colOff>
      <xdr:row>15</xdr:row>
      <xdr:rowOff>85166</xdr:rowOff>
    </xdr:to>
    <xdr:sp macro="" textlink="">
      <xdr:nvSpPr>
        <xdr:cNvPr id="2" name="Flecha: a la derecha 1">
          <a:extLst>
            <a:ext uri="{FF2B5EF4-FFF2-40B4-BE49-F238E27FC236}">
              <a16:creationId xmlns:a16="http://schemas.microsoft.com/office/drawing/2014/main" id="{29FF577D-B594-46A9-AB28-CC57E45B9AFC}"/>
            </a:ext>
          </a:extLst>
        </xdr:cNvPr>
        <xdr:cNvSpPr/>
      </xdr:nvSpPr>
      <xdr:spPr>
        <a:xfrm rot="16200000">
          <a:off x="5982826" y="3853985"/>
          <a:ext cx="1000125" cy="628650"/>
        </a:xfrm>
        <a:prstGeom prst="rightArrow">
          <a:avLst/>
        </a:prstGeom>
        <a:solidFill>
          <a:srgbClr val="00B0F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17</xdr:col>
      <xdr:colOff>189748</xdr:colOff>
      <xdr:row>10</xdr:row>
      <xdr:rowOff>21852</xdr:rowOff>
    </xdr:from>
    <xdr:to>
      <xdr:col>17</xdr:col>
      <xdr:colOff>818398</xdr:colOff>
      <xdr:row>15</xdr:row>
      <xdr:rowOff>69477</xdr:rowOff>
    </xdr:to>
    <xdr:sp macro="" textlink="">
      <xdr:nvSpPr>
        <xdr:cNvPr id="3" name="Flecha: a la derecha 2">
          <a:extLst>
            <a:ext uri="{FF2B5EF4-FFF2-40B4-BE49-F238E27FC236}">
              <a16:creationId xmlns:a16="http://schemas.microsoft.com/office/drawing/2014/main" id="{C0856420-E178-40EB-BB48-3B5F87754C68}"/>
            </a:ext>
          </a:extLst>
        </xdr:cNvPr>
        <xdr:cNvSpPr/>
      </xdr:nvSpPr>
      <xdr:spPr>
        <a:xfrm rot="16200000">
          <a:off x="14808581" y="3840697"/>
          <a:ext cx="1000125" cy="628650"/>
        </a:xfrm>
        <a:prstGeom prst="rightArrow">
          <a:avLst/>
        </a:prstGeom>
        <a:solidFill>
          <a:srgbClr val="00B0F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5</xdr:col>
      <xdr:colOff>142042</xdr:colOff>
      <xdr:row>10</xdr:row>
      <xdr:rowOff>6166</xdr:rowOff>
    </xdr:from>
    <xdr:to>
      <xdr:col>5</xdr:col>
      <xdr:colOff>770692</xdr:colOff>
      <xdr:row>15</xdr:row>
      <xdr:rowOff>53791</xdr:rowOff>
    </xdr:to>
    <xdr:sp macro="" textlink="">
      <xdr:nvSpPr>
        <xdr:cNvPr id="4" name="Flecha: a la derecha 3">
          <a:extLst>
            <a:ext uri="{FF2B5EF4-FFF2-40B4-BE49-F238E27FC236}">
              <a16:creationId xmlns:a16="http://schemas.microsoft.com/office/drawing/2014/main" id="{0539477B-0D8F-43A4-AC53-823A0085005E}"/>
            </a:ext>
          </a:extLst>
        </xdr:cNvPr>
        <xdr:cNvSpPr/>
      </xdr:nvSpPr>
      <xdr:spPr>
        <a:xfrm rot="16200000">
          <a:off x="2544863" y="3632110"/>
          <a:ext cx="1000125" cy="628650"/>
        </a:xfrm>
        <a:prstGeom prst="rightArrow">
          <a:avLst/>
        </a:prstGeom>
        <a:solidFill>
          <a:srgbClr val="00B0F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20</xdr:col>
      <xdr:colOff>151649</xdr:colOff>
      <xdr:row>10</xdr:row>
      <xdr:rowOff>6163</xdr:rowOff>
    </xdr:from>
    <xdr:to>
      <xdr:col>20</xdr:col>
      <xdr:colOff>780299</xdr:colOff>
      <xdr:row>15</xdr:row>
      <xdr:rowOff>53788</xdr:rowOff>
    </xdr:to>
    <xdr:sp macro="" textlink="">
      <xdr:nvSpPr>
        <xdr:cNvPr id="11" name="Flecha: a la derecha 10">
          <a:extLst>
            <a:ext uri="{FF2B5EF4-FFF2-40B4-BE49-F238E27FC236}">
              <a16:creationId xmlns:a16="http://schemas.microsoft.com/office/drawing/2014/main" id="{9A18AF30-6238-4207-A6FA-ECAB5400A134}"/>
            </a:ext>
          </a:extLst>
        </xdr:cNvPr>
        <xdr:cNvSpPr/>
      </xdr:nvSpPr>
      <xdr:spPr>
        <a:xfrm rot="16200000">
          <a:off x="18253911" y="3825008"/>
          <a:ext cx="1000125" cy="628650"/>
        </a:xfrm>
        <a:prstGeom prst="rightArrow">
          <a:avLst/>
        </a:prstGeom>
        <a:solidFill>
          <a:srgbClr val="00B0F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</xdr:col>
      <xdr:colOff>142042</xdr:colOff>
      <xdr:row>10</xdr:row>
      <xdr:rowOff>6166</xdr:rowOff>
    </xdr:from>
    <xdr:to>
      <xdr:col>2</xdr:col>
      <xdr:colOff>770692</xdr:colOff>
      <xdr:row>15</xdr:row>
      <xdr:rowOff>53791</xdr:rowOff>
    </xdr:to>
    <xdr:sp macro="" textlink="">
      <xdr:nvSpPr>
        <xdr:cNvPr id="5" name="Flecha: a la derecha 4">
          <a:extLst>
            <a:ext uri="{FF2B5EF4-FFF2-40B4-BE49-F238E27FC236}">
              <a16:creationId xmlns:a16="http://schemas.microsoft.com/office/drawing/2014/main" id="{FD6A00C2-A53C-4883-9297-B8D3AE209D8B}"/>
            </a:ext>
          </a:extLst>
        </xdr:cNvPr>
        <xdr:cNvSpPr/>
      </xdr:nvSpPr>
      <xdr:spPr>
        <a:xfrm rot="16200000">
          <a:off x="6052304" y="3825011"/>
          <a:ext cx="1000125" cy="628650"/>
        </a:xfrm>
        <a:prstGeom prst="rightArrow">
          <a:avLst/>
        </a:prstGeom>
        <a:solidFill>
          <a:srgbClr val="00B0F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8</xdr:col>
      <xdr:colOff>86172</xdr:colOff>
      <xdr:row>10</xdr:row>
      <xdr:rowOff>35140</xdr:rowOff>
    </xdr:from>
    <xdr:to>
      <xdr:col>8</xdr:col>
      <xdr:colOff>714822</xdr:colOff>
      <xdr:row>15</xdr:row>
      <xdr:rowOff>82765</xdr:rowOff>
    </xdr:to>
    <xdr:sp macro="" textlink="">
      <xdr:nvSpPr>
        <xdr:cNvPr id="6" name="Flecha: a la derecha 5">
          <a:extLst>
            <a:ext uri="{FF2B5EF4-FFF2-40B4-BE49-F238E27FC236}">
              <a16:creationId xmlns:a16="http://schemas.microsoft.com/office/drawing/2014/main" id="{651DDBF1-2877-4804-B27F-63ADBC237978}"/>
            </a:ext>
          </a:extLst>
        </xdr:cNvPr>
        <xdr:cNvSpPr/>
      </xdr:nvSpPr>
      <xdr:spPr>
        <a:xfrm rot="16200000">
          <a:off x="6867291" y="3853985"/>
          <a:ext cx="1000125" cy="628650"/>
        </a:xfrm>
        <a:prstGeom prst="rightArrow">
          <a:avLst/>
        </a:prstGeom>
        <a:solidFill>
          <a:srgbClr val="00B0F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14</xdr:col>
      <xdr:colOff>126994</xdr:colOff>
      <xdr:row>10</xdr:row>
      <xdr:rowOff>35141</xdr:rowOff>
    </xdr:from>
    <xdr:to>
      <xdr:col>14</xdr:col>
      <xdr:colOff>755644</xdr:colOff>
      <xdr:row>15</xdr:row>
      <xdr:rowOff>82766</xdr:rowOff>
    </xdr:to>
    <xdr:sp macro="" textlink="">
      <xdr:nvSpPr>
        <xdr:cNvPr id="10" name="Flecha: a la derecha 9">
          <a:extLst>
            <a:ext uri="{FF2B5EF4-FFF2-40B4-BE49-F238E27FC236}">
              <a16:creationId xmlns:a16="http://schemas.microsoft.com/office/drawing/2014/main" id="{7734E2F2-B496-4FAA-8445-500FC8774766}"/>
            </a:ext>
          </a:extLst>
        </xdr:cNvPr>
        <xdr:cNvSpPr/>
      </xdr:nvSpPr>
      <xdr:spPr>
        <a:xfrm rot="16200000">
          <a:off x="12133256" y="3853986"/>
          <a:ext cx="1000125" cy="628650"/>
        </a:xfrm>
        <a:prstGeom prst="rightArrow">
          <a:avLst/>
        </a:prstGeom>
        <a:solidFill>
          <a:srgbClr val="00B0F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1</xdr:col>
      <xdr:colOff>572449</xdr:colOff>
      <xdr:row>16</xdr:row>
      <xdr:rowOff>54429</xdr:rowOff>
    </xdr:from>
    <xdr:ext cx="1523495" cy="405432"/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EC615D65-6E8B-47B5-9B8F-2E2766D41507}"/>
            </a:ext>
          </a:extLst>
        </xdr:cNvPr>
        <xdr:cNvSpPr/>
      </xdr:nvSpPr>
      <xdr:spPr>
        <a:xfrm>
          <a:off x="1443306" y="4830536"/>
          <a:ext cx="1523495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es-ES" sz="2000" b="1" cap="none" spc="0" baseline="0">
              <a:ln/>
              <a:solidFill>
                <a:srgbClr val="00B0F0"/>
              </a:solidFill>
              <a:effectLst/>
            </a:rPr>
            <a:t>CE + RE + I+E</a:t>
          </a:r>
          <a:endParaRPr lang="es-ES" sz="2000" b="1" cap="none" spc="0">
            <a:ln/>
            <a:solidFill>
              <a:srgbClr val="00B0F0"/>
            </a:solidFill>
            <a:effectLst/>
          </a:endParaRPr>
        </a:p>
      </xdr:txBody>
    </xdr:sp>
    <xdr:clientData/>
  </xdr:oneCellAnchor>
  <xdr:oneCellAnchor>
    <xdr:from>
      <xdr:col>16</xdr:col>
      <xdr:colOff>561564</xdr:colOff>
      <xdr:row>16</xdr:row>
      <xdr:rowOff>70759</xdr:rowOff>
    </xdr:from>
    <xdr:ext cx="1523495" cy="405432"/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67E4983C-FCD2-4EBE-AB08-4B23FC7124EC}"/>
            </a:ext>
          </a:extLst>
        </xdr:cNvPr>
        <xdr:cNvSpPr/>
      </xdr:nvSpPr>
      <xdr:spPr>
        <a:xfrm>
          <a:off x="14495278" y="4846866"/>
          <a:ext cx="1523495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es-ES" sz="2000" b="1" cap="none" spc="0" baseline="0">
              <a:ln/>
              <a:solidFill>
                <a:srgbClr val="00B0F0"/>
              </a:solidFill>
              <a:effectLst/>
            </a:rPr>
            <a:t>CE + RE + I+E</a:t>
          </a:r>
          <a:endParaRPr lang="es-ES" sz="2000" b="1" cap="none" spc="0">
            <a:ln/>
            <a:solidFill>
              <a:srgbClr val="00B0F0"/>
            </a:solidFill>
            <a:effectLst/>
          </a:endParaRPr>
        </a:p>
      </xdr:txBody>
    </xdr:sp>
    <xdr:clientData/>
  </xdr:oneCellAnchor>
  <xdr:oneCellAnchor>
    <xdr:from>
      <xdr:col>19</xdr:col>
      <xdr:colOff>585107</xdr:colOff>
      <xdr:row>16</xdr:row>
      <xdr:rowOff>59871</xdr:rowOff>
    </xdr:from>
    <xdr:ext cx="1523495" cy="405432"/>
    <xdr:sp macro="" textlink="">
      <xdr:nvSpPr>
        <xdr:cNvPr id="16" name="Rectángulo 15">
          <a:extLst>
            <a:ext uri="{FF2B5EF4-FFF2-40B4-BE49-F238E27FC236}">
              <a16:creationId xmlns:a16="http://schemas.microsoft.com/office/drawing/2014/main" id="{8A313B91-B6C4-43B6-84D3-3A61DA9962C7}"/>
            </a:ext>
          </a:extLst>
        </xdr:cNvPr>
        <xdr:cNvSpPr/>
      </xdr:nvSpPr>
      <xdr:spPr>
        <a:xfrm>
          <a:off x="17131393" y="4835978"/>
          <a:ext cx="1523495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es-ES" sz="2000" b="1" cap="none" spc="0" baseline="0">
              <a:ln/>
              <a:solidFill>
                <a:srgbClr val="00B0F0"/>
              </a:solidFill>
              <a:effectLst/>
            </a:rPr>
            <a:t>CE + RE + I+E</a:t>
          </a:r>
          <a:endParaRPr lang="es-ES" sz="2000" b="1" cap="none" spc="0">
            <a:ln/>
            <a:solidFill>
              <a:srgbClr val="00B0F0"/>
            </a:solidFill>
            <a:effectLst/>
          </a:endParaRPr>
        </a:p>
      </xdr:txBody>
    </xdr:sp>
    <xdr:clientData/>
  </xdr:oneCellAnchor>
  <xdr:oneCellAnchor>
    <xdr:from>
      <xdr:col>4</xdr:col>
      <xdr:colOff>813812</xdr:colOff>
      <xdr:row>16</xdr:row>
      <xdr:rowOff>57151</xdr:rowOff>
    </xdr:from>
    <xdr:ext cx="1018997" cy="405432"/>
    <xdr:sp macro="" textlink="">
      <xdr:nvSpPr>
        <xdr:cNvPr id="17" name="Rectángulo 16">
          <a:extLst>
            <a:ext uri="{FF2B5EF4-FFF2-40B4-BE49-F238E27FC236}">
              <a16:creationId xmlns:a16="http://schemas.microsoft.com/office/drawing/2014/main" id="{E16733E2-B9C4-48BB-B6DB-8B7BEC8CEE64}"/>
            </a:ext>
          </a:extLst>
        </xdr:cNvPr>
        <xdr:cNvSpPr/>
      </xdr:nvSpPr>
      <xdr:spPr>
        <a:xfrm>
          <a:off x="4297241" y="4833258"/>
          <a:ext cx="1018997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es-ES" sz="2000" b="1" cap="none" spc="0" baseline="0">
              <a:ln/>
              <a:solidFill>
                <a:srgbClr val="00B0F0"/>
              </a:solidFill>
              <a:effectLst/>
            </a:rPr>
            <a:t>RE + I+E</a:t>
          </a:r>
          <a:endParaRPr lang="es-ES" sz="2000" b="1" cap="none" spc="0">
            <a:ln/>
            <a:solidFill>
              <a:srgbClr val="00B0F0"/>
            </a:solidFill>
            <a:effectLst/>
          </a:endParaRPr>
        </a:p>
      </xdr:txBody>
    </xdr:sp>
    <xdr:clientData/>
  </xdr:oneCellAnchor>
  <xdr:oneCellAnchor>
    <xdr:from>
      <xdr:col>13</xdr:col>
      <xdr:colOff>816534</xdr:colOff>
      <xdr:row>16</xdr:row>
      <xdr:rowOff>73484</xdr:rowOff>
    </xdr:from>
    <xdr:ext cx="1018997" cy="405432"/>
    <xdr:sp macro="" textlink="">
      <xdr:nvSpPr>
        <xdr:cNvPr id="18" name="Rectángulo 17">
          <a:extLst>
            <a:ext uri="{FF2B5EF4-FFF2-40B4-BE49-F238E27FC236}">
              <a16:creationId xmlns:a16="http://schemas.microsoft.com/office/drawing/2014/main" id="{A0912A75-64E0-4CEB-92B4-3B4399902667}"/>
            </a:ext>
          </a:extLst>
        </xdr:cNvPr>
        <xdr:cNvSpPr/>
      </xdr:nvSpPr>
      <xdr:spPr>
        <a:xfrm>
          <a:off x="12137677" y="4849591"/>
          <a:ext cx="1018997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es-ES" sz="2000" b="1" cap="none" spc="0" baseline="0">
              <a:ln/>
              <a:solidFill>
                <a:srgbClr val="00B0F0"/>
              </a:solidFill>
              <a:effectLst/>
            </a:rPr>
            <a:t>RE + I+E</a:t>
          </a:r>
          <a:endParaRPr lang="es-ES" sz="2000" b="1" cap="none" spc="0">
            <a:ln/>
            <a:solidFill>
              <a:srgbClr val="00B0F0"/>
            </a:solidFill>
            <a:effectLst/>
          </a:endParaRPr>
        </a:p>
      </xdr:txBody>
    </xdr:sp>
    <xdr:clientData/>
  </xdr:oneCellAnchor>
  <xdr:oneCellAnchor>
    <xdr:from>
      <xdr:col>7</xdr:col>
      <xdr:colOff>506689</xdr:colOff>
      <xdr:row>16</xdr:row>
      <xdr:rowOff>46265</xdr:rowOff>
    </xdr:from>
    <xdr:ext cx="1475404" cy="405432"/>
    <xdr:sp macro="" textlink="">
      <xdr:nvSpPr>
        <xdr:cNvPr id="19" name="Rectángulo 18">
          <a:extLst>
            <a:ext uri="{FF2B5EF4-FFF2-40B4-BE49-F238E27FC236}">
              <a16:creationId xmlns:a16="http://schemas.microsoft.com/office/drawing/2014/main" id="{4E38E19C-0EE0-4651-AB6D-CFF620CFA693}"/>
            </a:ext>
          </a:extLst>
        </xdr:cNvPr>
        <xdr:cNvSpPr/>
      </xdr:nvSpPr>
      <xdr:spPr>
        <a:xfrm>
          <a:off x="6602689" y="4822372"/>
          <a:ext cx="1475404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es-ES" sz="2000" b="1" cap="none" spc="0" baseline="0">
              <a:ln/>
              <a:solidFill>
                <a:srgbClr val="00B0F0"/>
              </a:solidFill>
              <a:effectLst/>
            </a:rPr>
            <a:t>I+E (CG/NO)</a:t>
          </a:r>
          <a:endParaRPr lang="es-ES" sz="2000" b="1" cap="none" spc="0">
            <a:ln/>
            <a:solidFill>
              <a:srgbClr val="00B0F0"/>
            </a:solidFill>
            <a:effectLst/>
          </a:endParaRPr>
        </a:p>
      </xdr:txBody>
    </xdr:sp>
    <xdr:clientData/>
  </xdr:oneCellAnchor>
  <xdr:oneCellAnchor>
    <xdr:from>
      <xdr:col>10</xdr:col>
      <xdr:colOff>528624</xdr:colOff>
      <xdr:row>16</xdr:row>
      <xdr:rowOff>35384</xdr:rowOff>
    </xdr:from>
    <xdr:ext cx="1518621" cy="405432"/>
    <xdr:sp macro="" textlink="">
      <xdr:nvSpPr>
        <xdr:cNvPr id="20" name="Rectángulo 19">
          <a:extLst>
            <a:ext uri="{FF2B5EF4-FFF2-40B4-BE49-F238E27FC236}">
              <a16:creationId xmlns:a16="http://schemas.microsoft.com/office/drawing/2014/main" id="{508863B4-952A-4BF4-8AB6-CEA732D5A7EF}"/>
            </a:ext>
          </a:extLst>
        </xdr:cNvPr>
        <xdr:cNvSpPr/>
      </xdr:nvSpPr>
      <xdr:spPr>
        <a:xfrm>
          <a:off x="9237195" y="4811491"/>
          <a:ext cx="1518621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es-ES" sz="2000" b="1" cap="none" spc="0" baseline="0">
              <a:ln/>
              <a:solidFill>
                <a:srgbClr val="00B0F0"/>
              </a:solidFill>
              <a:effectLst/>
            </a:rPr>
            <a:t>I+E (NO/NO)</a:t>
          </a:r>
          <a:endParaRPr lang="es-ES" sz="2000" b="1" cap="none" spc="0">
            <a:ln/>
            <a:solidFill>
              <a:srgbClr val="00B0F0"/>
            </a:solidFill>
            <a:effectLst/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68083</xdr:colOff>
      <xdr:row>10</xdr:row>
      <xdr:rowOff>77879</xdr:rowOff>
    </xdr:from>
    <xdr:to>
      <xdr:col>3</xdr:col>
      <xdr:colOff>696733</xdr:colOff>
      <xdr:row>15</xdr:row>
      <xdr:rowOff>125504</xdr:rowOff>
    </xdr:to>
    <xdr:sp macro="" textlink="">
      <xdr:nvSpPr>
        <xdr:cNvPr id="5" name="Flecha: a la derecha 4">
          <a:extLst>
            <a:ext uri="{FF2B5EF4-FFF2-40B4-BE49-F238E27FC236}">
              <a16:creationId xmlns:a16="http://schemas.microsoft.com/office/drawing/2014/main" id="{01182377-DBED-4769-A8FA-2E3DABF6EFAD}"/>
            </a:ext>
          </a:extLst>
        </xdr:cNvPr>
        <xdr:cNvSpPr/>
      </xdr:nvSpPr>
      <xdr:spPr>
        <a:xfrm rot="16200000">
          <a:off x="13322120" y="3349717"/>
          <a:ext cx="1000125" cy="628650"/>
        </a:xfrm>
        <a:prstGeom prst="rightArrow">
          <a:avLst/>
        </a:prstGeom>
        <a:solidFill>
          <a:srgbClr val="92D05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1</xdr:col>
      <xdr:colOff>168937</xdr:colOff>
      <xdr:row>10</xdr:row>
      <xdr:rowOff>66673</xdr:rowOff>
    </xdr:from>
    <xdr:to>
      <xdr:col>1</xdr:col>
      <xdr:colOff>797587</xdr:colOff>
      <xdr:row>15</xdr:row>
      <xdr:rowOff>114298</xdr:rowOff>
    </xdr:to>
    <xdr:sp macro="" textlink="">
      <xdr:nvSpPr>
        <xdr:cNvPr id="8" name="Flecha: a la derecha 7">
          <a:extLst>
            <a:ext uri="{FF2B5EF4-FFF2-40B4-BE49-F238E27FC236}">
              <a16:creationId xmlns:a16="http://schemas.microsoft.com/office/drawing/2014/main" id="{E9A791CB-6E8C-4A67-A7CC-BE81412EFE14}"/>
            </a:ext>
          </a:extLst>
        </xdr:cNvPr>
        <xdr:cNvSpPr/>
      </xdr:nvSpPr>
      <xdr:spPr>
        <a:xfrm rot="16200000">
          <a:off x="11794199" y="3338511"/>
          <a:ext cx="1000125" cy="628650"/>
        </a:xfrm>
        <a:prstGeom prst="rightArrow">
          <a:avLst/>
        </a:prstGeom>
        <a:solidFill>
          <a:srgbClr val="92D05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5</xdr:col>
      <xdr:colOff>41190</xdr:colOff>
      <xdr:row>10</xdr:row>
      <xdr:rowOff>73396</xdr:rowOff>
    </xdr:from>
    <xdr:to>
      <xdr:col>5</xdr:col>
      <xdr:colOff>669840</xdr:colOff>
      <xdr:row>15</xdr:row>
      <xdr:rowOff>121021</xdr:rowOff>
    </xdr:to>
    <xdr:sp macro="" textlink="">
      <xdr:nvSpPr>
        <xdr:cNvPr id="9" name="Flecha: a la derecha 8">
          <a:extLst>
            <a:ext uri="{FF2B5EF4-FFF2-40B4-BE49-F238E27FC236}">
              <a16:creationId xmlns:a16="http://schemas.microsoft.com/office/drawing/2014/main" id="{F5EA5B12-36AB-4254-8E58-6790EB922F81}"/>
            </a:ext>
          </a:extLst>
        </xdr:cNvPr>
        <xdr:cNvSpPr/>
      </xdr:nvSpPr>
      <xdr:spPr>
        <a:xfrm rot="16200000">
          <a:off x="14876377" y="3345234"/>
          <a:ext cx="1000125" cy="628650"/>
        </a:xfrm>
        <a:prstGeom prst="rightArrow">
          <a:avLst/>
        </a:prstGeom>
        <a:solidFill>
          <a:srgbClr val="92D05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15</xdr:col>
      <xdr:colOff>204107</xdr:colOff>
      <xdr:row>9</xdr:row>
      <xdr:rowOff>54428</xdr:rowOff>
    </xdr:from>
    <xdr:to>
      <xdr:col>15</xdr:col>
      <xdr:colOff>674754</xdr:colOff>
      <xdr:row>10</xdr:row>
      <xdr:rowOff>111903</xdr:rowOff>
    </xdr:to>
    <xdr:sp macro="" textlink="">
      <xdr:nvSpPr>
        <xdr:cNvPr id="3" name="Flecha: hacia abajo 2">
          <a:extLst>
            <a:ext uri="{FF2B5EF4-FFF2-40B4-BE49-F238E27FC236}">
              <a16:creationId xmlns:a16="http://schemas.microsoft.com/office/drawing/2014/main" id="{989BCD59-3D70-4FC1-8544-018E7CE61189}"/>
            </a:ext>
          </a:extLst>
        </xdr:cNvPr>
        <xdr:cNvSpPr/>
      </xdr:nvSpPr>
      <xdr:spPr>
        <a:xfrm rot="10800000">
          <a:off x="7334250" y="2952749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16</xdr:col>
      <xdr:colOff>166006</xdr:colOff>
      <xdr:row>9</xdr:row>
      <xdr:rowOff>57150</xdr:rowOff>
    </xdr:from>
    <xdr:to>
      <xdr:col>16</xdr:col>
      <xdr:colOff>636653</xdr:colOff>
      <xdr:row>10</xdr:row>
      <xdr:rowOff>114625</xdr:rowOff>
    </xdr:to>
    <xdr:sp macro="" textlink="">
      <xdr:nvSpPr>
        <xdr:cNvPr id="4" name="Flecha: hacia abajo 3">
          <a:extLst>
            <a:ext uri="{FF2B5EF4-FFF2-40B4-BE49-F238E27FC236}">
              <a16:creationId xmlns:a16="http://schemas.microsoft.com/office/drawing/2014/main" id="{36EFA906-B575-44E7-8A01-05CB1B8A1B5F}"/>
            </a:ext>
          </a:extLst>
        </xdr:cNvPr>
        <xdr:cNvSpPr/>
      </xdr:nvSpPr>
      <xdr:spPr>
        <a:xfrm rot="10800000">
          <a:off x="8058149" y="2955471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17</xdr:col>
      <xdr:colOff>182335</xdr:colOff>
      <xdr:row>9</xdr:row>
      <xdr:rowOff>59872</xdr:rowOff>
    </xdr:from>
    <xdr:to>
      <xdr:col>17</xdr:col>
      <xdr:colOff>652982</xdr:colOff>
      <xdr:row>10</xdr:row>
      <xdr:rowOff>117347</xdr:rowOff>
    </xdr:to>
    <xdr:sp macro="" textlink="">
      <xdr:nvSpPr>
        <xdr:cNvPr id="6" name="Flecha: hacia abajo 5">
          <a:extLst>
            <a:ext uri="{FF2B5EF4-FFF2-40B4-BE49-F238E27FC236}">
              <a16:creationId xmlns:a16="http://schemas.microsoft.com/office/drawing/2014/main" id="{D66A4CC1-3089-40DD-B831-C77FEB0AF5F6}"/>
            </a:ext>
          </a:extLst>
        </xdr:cNvPr>
        <xdr:cNvSpPr/>
      </xdr:nvSpPr>
      <xdr:spPr>
        <a:xfrm rot="10800000">
          <a:off x="8836478" y="2958193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18</xdr:col>
      <xdr:colOff>193222</xdr:colOff>
      <xdr:row>9</xdr:row>
      <xdr:rowOff>57150</xdr:rowOff>
    </xdr:from>
    <xdr:to>
      <xdr:col>18</xdr:col>
      <xdr:colOff>663869</xdr:colOff>
      <xdr:row>10</xdr:row>
      <xdr:rowOff>114625</xdr:rowOff>
    </xdr:to>
    <xdr:sp macro="" textlink="">
      <xdr:nvSpPr>
        <xdr:cNvPr id="10" name="Flecha: hacia abajo 9">
          <a:extLst>
            <a:ext uri="{FF2B5EF4-FFF2-40B4-BE49-F238E27FC236}">
              <a16:creationId xmlns:a16="http://schemas.microsoft.com/office/drawing/2014/main" id="{8242A09A-32AB-4533-96AA-47F782B6202B}"/>
            </a:ext>
          </a:extLst>
        </xdr:cNvPr>
        <xdr:cNvSpPr/>
      </xdr:nvSpPr>
      <xdr:spPr>
        <a:xfrm rot="10800000">
          <a:off x="9609365" y="2955471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19</xdr:col>
      <xdr:colOff>155121</xdr:colOff>
      <xdr:row>9</xdr:row>
      <xdr:rowOff>59872</xdr:rowOff>
    </xdr:from>
    <xdr:to>
      <xdr:col>19</xdr:col>
      <xdr:colOff>625768</xdr:colOff>
      <xdr:row>10</xdr:row>
      <xdr:rowOff>117347</xdr:rowOff>
    </xdr:to>
    <xdr:sp macro="" textlink="">
      <xdr:nvSpPr>
        <xdr:cNvPr id="11" name="Flecha: hacia abajo 10">
          <a:extLst>
            <a:ext uri="{FF2B5EF4-FFF2-40B4-BE49-F238E27FC236}">
              <a16:creationId xmlns:a16="http://schemas.microsoft.com/office/drawing/2014/main" id="{D71EB74B-37F8-4A3E-81EE-64558DB7D2A4}"/>
            </a:ext>
          </a:extLst>
        </xdr:cNvPr>
        <xdr:cNvSpPr/>
      </xdr:nvSpPr>
      <xdr:spPr>
        <a:xfrm rot="10800000">
          <a:off x="10333264" y="2958193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20</xdr:col>
      <xdr:colOff>171450</xdr:colOff>
      <xdr:row>9</xdr:row>
      <xdr:rowOff>62594</xdr:rowOff>
    </xdr:from>
    <xdr:to>
      <xdr:col>20</xdr:col>
      <xdr:colOff>642097</xdr:colOff>
      <xdr:row>10</xdr:row>
      <xdr:rowOff>120069</xdr:rowOff>
    </xdr:to>
    <xdr:sp macro="" textlink="">
      <xdr:nvSpPr>
        <xdr:cNvPr id="12" name="Flecha: hacia abajo 11">
          <a:extLst>
            <a:ext uri="{FF2B5EF4-FFF2-40B4-BE49-F238E27FC236}">
              <a16:creationId xmlns:a16="http://schemas.microsoft.com/office/drawing/2014/main" id="{67925628-3A25-4E3E-8A40-A1ECFF2326E6}"/>
            </a:ext>
          </a:extLst>
        </xdr:cNvPr>
        <xdr:cNvSpPr/>
      </xdr:nvSpPr>
      <xdr:spPr>
        <a:xfrm rot="10800000">
          <a:off x="11111593" y="2960915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21</xdr:col>
      <xdr:colOff>206828</xdr:colOff>
      <xdr:row>9</xdr:row>
      <xdr:rowOff>57149</xdr:rowOff>
    </xdr:from>
    <xdr:to>
      <xdr:col>21</xdr:col>
      <xdr:colOff>677475</xdr:colOff>
      <xdr:row>10</xdr:row>
      <xdr:rowOff>114624</xdr:rowOff>
    </xdr:to>
    <xdr:sp macro="" textlink="">
      <xdr:nvSpPr>
        <xdr:cNvPr id="13" name="Flecha: hacia abajo 12">
          <a:extLst>
            <a:ext uri="{FF2B5EF4-FFF2-40B4-BE49-F238E27FC236}">
              <a16:creationId xmlns:a16="http://schemas.microsoft.com/office/drawing/2014/main" id="{7C573A35-7D8D-44E4-A9BF-726E31FCAE58}"/>
            </a:ext>
          </a:extLst>
        </xdr:cNvPr>
        <xdr:cNvSpPr/>
      </xdr:nvSpPr>
      <xdr:spPr>
        <a:xfrm rot="10800000">
          <a:off x="11908971" y="2955470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22</xdr:col>
      <xdr:colOff>168727</xdr:colOff>
      <xdr:row>9</xdr:row>
      <xdr:rowOff>59871</xdr:rowOff>
    </xdr:from>
    <xdr:to>
      <xdr:col>22</xdr:col>
      <xdr:colOff>639374</xdr:colOff>
      <xdr:row>10</xdr:row>
      <xdr:rowOff>117346</xdr:rowOff>
    </xdr:to>
    <xdr:sp macro="" textlink="">
      <xdr:nvSpPr>
        <xdr:cNvPr id="14" name="Flecha: hacia abajo 13">
          <a:extLst>
            <a:ext uri="{FF2B5EF4-FFF2-40B4-BE49-F238E27FC236}">
              <a16:creationId xmlns:a16="http://schemas.microsoft.com/office/drawing/2014/main" id="{AFD2AECD-5EA8-4ACB-B2CD-503C1979E3D8}"/>
            </a:ext>
          </a:extLst>
        </xdr:cNvPr>
        <xdr:cNvSpPr/>
      </xdr:nvSpPr>
      <xdr:spPr>
        <a:xfrm rot="10800000">
          <a:off x="12632870" y="2958192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23</xdr:col>
      <xdr:colOff>185056</xdr:colOff>
      <xdr:row>9</xdr:row>
      <xdr:rowOff>62593</xdr:rowOff>
    </xdr:from>
    <xdr:to>
      <xdr:col>23</xdr:col>
      <xdr:colOff>655703</xdr:colOff>
      <xdr:row>10</xdr:row>
      <xdr:rowOff>120068</xdr:rowOff>
    </xdr:to>
    <xdr:sp macro="" textlink="">
      <xdr:nvSpPr>
        <xdr:cNvPr id="15" name="Flecha: hacia abajo 14">
          <a:extLst>
            <a:ext uri="{FF2B5EF4-FFF2-40B4-BE49-F238E27FC236}">
              <a16:creationId xmlns:a16="http://schemas.microsoft.com/office/drawing/2014/main" id="{6C54ED61-BC40-4D87-8520-2CDD92B45F8B}"/>
            </a:ext>
          </a:extLst>
        </xdr:cNvPr>
        <xdr:cNvSpPr/>
      </xdr:nvSpPr>
      <xdr:spPr>
        <a:xfrm rot="10800000">
          <a:off x="13411199" y="2960914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24</xdr:col>
      <xdr:colOff>195943</xdr:colOff>
      <xdr:row>9</xdr:row>
      <xdr:rowOff>59871</xdr:rowOff>
    </xdr:from>
    <xdr:to>
      <xdr:col>24</xdr:col>
      <xdr:colOff>666590</xdr:colOff>
      <xdr:row>10</xdr:row>
      <xdr:rowOff>117346</xdr:rowOff>
    </xdr:to>
    <xdr:sp macro="" textlink="">
      <xdr:nvSpPr>
        <xdr:cNvPr id="16" name="Flecha: hacia abajo 15">
          <a:extLst>
            <a:ext uri="{FF2B5EF4-FFF2-40B4-BE49-F238E27FC236}">
              <a16:creationId xmlns:a16="http://schemas.microsoft.com/office/drawing/2014/main" id="{8ACD9338-3C0A-47EB-A659-9E2E24D6E860}"/>
            </a:ext>
          </a:extLst>
        </xdr:cNvPr>
        <xdr:cNvSpPr/>
      </xdr:nvSpPr>
      <xdr:spPr>
        <a:xfrm rot="10800000">
          <a:off x="14184086" y="2958192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25</xdr:col>
      <xdr:colOff>157842</xdr:colOff>
      <xdr:row>9</xdr:row>
      <xdr:rowOff>62593</xdr:rowOff>
    </xdr:from>
    <xdr:to>
      <xdr:col>25</xdr:col>
      <xdr:colOff>628489</xdr:colOff>
      <xdr:row>10</xdr:row>
      <xdr:rowOff>120068</xdr:rowOff>
    </xdr:to>
    <xdr:sp macro="" textlink="">
      <xdr:nvSpPr>
        <xdr:cNvPr id="17" name="Flecha: hacia abajo 16">
          <a:extLst>
            <a:ext uri="{FF2B5EF4-FFF2-40B4-BE49-F238E27FC236}">
              <a16:creationId xmlns:a16="http://schemas.microsoft.com/office/drawing/2014/main" id="{ACDC3F9B-FDB1-4BBD-9BE4-599EEC9B50E7}"/>
            </a:ext>
          </a:extLst>
        </xdr:cNvPr>
        <xdr:cNvSpPr/>
      </xdr:nvSpPr>
      <xdr:spPr>
        <a:xfrm rot="10800000">
          <a:off x="14907985" y="2960914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26</xdr:col>
      <xdr:colOff>174171</xdr:colOff>
      <xdr:row>9</xdr:row>
      <xdr:rowOff>65315</xdr:rowOff>
    </xdr:from>
    <xdr:to>
      <xdr:col>26</xdr:col>
      <xdr:colOff>644818</xdr:colOff>
      <xdr:row>10</xdr:row>
      <xdr:rowOff>122790</xdr:rowOff>
    </xdr:to>
    <xdr:sp macro="" textlink="">
      <xdr:nvSpPr>
        <xdr:cNvPr id="18" name="Flecha: hacia abajo 17">
          <a:extLst>
            <a:ext uri="{FF2B5EF4-FFF2-40B4-BE49-F238E27FC236}">
              <a16:creationId xmlns:a16="http://schemas.microsoft.com/office/drawing/2014/main" id="{BFBC97F6-28A3-4E8B-ADD3-25BA71129779}"/>
            </a:ext>
          </a:extLst>
        </xdr:cNvPr>
        <xdr:cNvSpPr/>
      </xdr:nvSpPr>
      <xdr:spPr>
        <a:xfrm rot="10800000">
          <a:off x="15686314" y="2963636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27</xdr:col>
      <xdr:colOff>187778</xdr:colOff>
      <xdr:row>9</xdr:row>
      <xdr:rowOff>65315</xdr:rowOff>
    </xdr:from>
    <xdr:to>
      <xdr:col>27</xdr:col>
      <xdr:colOff>658425</xdr:colOff>
      <xdr:row>10</xdr:row>
      <xdr:rowOff>122790</xdr:rowOff>
    </xdr:to>
    <xdr:sp macro="" textlink="">
      <xdr:nvSpPr>
        <xdr:cNvPr id="19" name="Flecha: hacia abajo 18">
          <a:extLst>
            <a:ext uri="{FF2B5EF4-FFF2-40B4-BE49-F238E27FC236}">
              <a16:creationId xmlns:a16="http://schemas.microsoft.com/office/drawing/2014/main" id="{7F876A3D-AD9B-421B-9022-FE45A3F05976}"/>
            </a:ext>
          </a:extLst>
        </xdr:cNvPr>
        <xdr:cNvSpPr/>
      </xdr:nvSpPr>
      <xdr:spPr>
        <a:xfrm rot="10800000">
          <a:off x="16461921" y="2963636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28</xdr:col>
      <xdr:colOff>204107</xdr:colOff>
      <xdr:row>9</xdr:row>
      <xdr:rowOff>68037</xdr:rowOff>
    </xdr:from>
    <xdr:to>
      <xdr:col>28</xdr:col>
      <xdr:colOff>674754</xdr:colOff>
      <xdr:row>10</xdr:row>
      <xdr:rowOff>125512</xdr:rowOff>
    </xdr:to>
    <xdr:sp macro="" textlink="">
      <xdr:nvSpPr>
        <xdr:cNvPr id="20" name="Flecha: hacia abajo 19">
          <a:extLst>
            <a:ext uri="{FF2B5EF4-FFF2-40B4-BE49-F238E27FC236}">
              <a16:creationId xmlns:a16="http://schemas.microsoft.com/office/drawing/2014/main" id="{E444FD55-FF75-423D-8633-D4B6242D032A}"/>
            </a:ext>
          </a:extLst>
        </xdr:cNvPr>
        <xdr:cNvSpPr/>
      </xdr:nvSpPr>
      <xdr:spPr>
        <a:xfrm rot="10800000">
          <a:off x="17240250" y="2966358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9</xdr:col>
      <xdr:colOff>748393</xdr:colOff>
      <xdr:row>10</xdr:row>
      <xdr:rowOff>81645</xdr:rowOff>
    </xdr:from>
    <xdr:to>
      <xdr:col>10</xdr:col>
      <xdr:colOff>615043</xdr:colOff>
      <xdr:row>15</xdr:row>
      <xdr:rowOff>129270</xdr:rowOff>
    </xdr:to>
    <xdr:sp macro="" textlink="">
      <xdr:nvSpPr>
        <xdr:cNvPr id="2" name="Flecha: a la derecha 1">
          <a:extLst>
            <a:ext uri="{FF2B5EF4-FFF2-40B4-BE49-F238E27FC236}">
              <a16:creationId xmlns:a16="http://schemas.microsoft.com/office/drawing/2014/main" id="{CABDB495-F390-4C67-A351-C0509DE94AFE}"/>
            </a:ext>
          </a:extLst>
        </xdr:cNvPr>
        <xdr:cNvSpPr/>
      </xdr:nvSpPr>
      <xdr:spPr>
        <a:xfrm rot="5400000">
          <a:off x="6930798" y="3356204"/>
          <a:ext cx="1000125" cy="628650"/>
        </a:xfrm>
        <a:prstGeom prst="rightArrow">
          <a:avLst/>
        </a:prstGeom>
        <a:solidFill>
          <a:srgbClr val="00B0F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5</xdr:col>
      <xdr:colOff>723900</xdr:colOff>
      <xdr:row>10</xdr:row>
      <xdr:rowOff>84366</xdr:rowOff>
    </xdr:from>
    <xdr:to>
      <xdr:col>6</xdr:col>
      <xdr:colOff>590550</xdr:colOff>
      <xdr:row>15</xdr:row>
      <xdr:rowOff>131991</xdr:rowOff>
    </xdr:to>
    <xdr:sp macro="" textlink="">
      <xdr:nvSpPr>
        <xdr:cNvPr id="7" name="Flecha: a la derecha 6">
          <a:extLst>
            <a:ext uri="{FF2B5EF4-FFF2-40B4-BE49-F238E27FC236}">
              <a16:creationId xmlns:a16="http://schemas.microsoft.com/office/drawing/2014/main" id="{01E76D62-E4F2-4D02-A00F-5B72A400A12B}"/>
            </a:ext>
          </a:extLst>
        </xdr:cNvPr>
        <xdr:cNvSpPr/>
      </xdr:nvSpPr>
      <xdr:spPr>
        <a:xfrm rot="5400000">
          <a:off x="4620305" y="3358925"/>
          <a:ext cx="1000125" cy="628650"/>
        </a:xfrm>
        <a:prstGeom prst="rightArrow">
          <a:avLst/>
        </a:prstGeom>
        <a:solidFill>
          <a:srgbClr val="00B0F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6</xdr:col>
      <xdr:colOff>0</xdr:colOff>
      <xdr:row>16</xdr:row>
      <xdr:rowOff>0</xdr:rowOff>
    </xdr:from>
    <xdr:to>
      <xdr:col>15</xdr:col>
      <xdr:colOff>40821</xdr:colOff>
      <xdr:row>19</xdr:row>
      <xdr:rowOff>149679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E7ED0FE-6E47-41FE-AC51-9CBFF87E6410}"/>
            </a:ext>
          </a:extLst>
        </xdr:cNvPr>
        <xdr:cNvSpPr txBox="1"/>
      </xdr:nvSpPr>
      <xdr:spPr>
        <a:xfrm>
          <a:off x="4844143" y="4231821"/>
          <a:ext cx="6136821" cy="72117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/>
            <a:t>Se utiliza en "Consumo eléctrico</a:t>
          </a:r>
          <a:r>
            <a:rPr lang="es-AR" sz="1100" baseline="0"/>
            <a:t>"</a:t>
          </a:r>
          <a:endParaRPr lang="es-AR" sz="1100"/>
        </a:p>
      </xdr:txBody>
    </xdr:sp>
    <xdr:clientData/>
  </xdr:twoCellAnchor>
  <xdr:twoCellAnchor>
    <xdr:from>
      <xdr:col>13</xdr:col>
      <xdr:colOff>683079</xdr:colOff>
      <xdr:row>10</xdr:row>
      <xdr:rowOff>84366</xdr:rowOff>
    </xdr:from>
    <xdr:to>
      <xdr:col>14</xdr:col>
      <xdr:colOff>549729</xdr:colOff>
      <xdr:row>15</xdr:row>
      <xdr:rowOff>131991</xdr:rowOff>
    </xdr:to>
    <xdr:sp macro="" textlink="">
      <xdr:nvSpPr>
        <xdr:cNvPr id="22" name="Flecha: a la derecha 21">
          <a:extLst>
            <a:ext uri="{FF2B5EF4-FFF2-40B4-BE49-F238E27FC236}">
              <a16:creationId xmlns:a16="http://schemas.microsoft.com/office/drawing/2014/main" id="{8C417EB3-7824-496D-9422-2872B450C485}"/>
            </a:ext>
          </a:extLst>
        </xdr:cNvPr>
        <xdr:cNvSpPr/>
      </xdr:nvSpPr>
      <xdr:spPr>
        <a:xfrm rot="5400000">
          <a:off x="9913484" y="3358925"/>
          <a:ext cx="1000125" cy="628650"/>
        </a:xfrm>
        <a:prstGeom prst="rightArrow">
          <a:avLst/>
        </a:prstGeom>
        <a:solidFill>
          <a:srgbClr val="00B0F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14</xdr:col>
      <xdr:colOff>372835</xdr:colOff>
      <xdr:row>9</xdr:row>
      <xdr:rowOff>46264</xdr:rowOff>
    </xdr:from>
    <xdr:to>
      <xdr:col>14</xdr:col>
      <xdr:colOff>672415</xdr:colOff>
      <xdr:row>10</xdr:row>
      <xdr:rowOff>13607</xdr:rowOff>
    </xdr:to>
    <xdr:sp macro="" textlink="">
      <xdr:nvSpPr>
        <xdr:cNvPr id="25" name="Flecha: hacia abajo 24">
          <a:extLst>
            <a:ext uri="{FF2B5EF4-FFF2-40B4-BE49-F238E27FC236}">
              <a16:creationId xmlns:a16="http://schemas.microsoft.com/office/drawing/2014/main" id="{9DCA4040-62D3-4BE0-B668-3DF5DC522322}"/>
            </a:ext>
          </a:extLst>
        </xdr:cNvPr>
        <xdr:cNvSpPr/>
      </xdr:nvSpPr>
      <xdr:spPr>
        <a:xfrm rot="10800000">
          <a:off x="10550978" y="2944585"/>
          <a:ext cx="299580" cy="157843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10</xdr:col>
      <xdr:colOff>429985</xdr:colOff>
      <xdr:row>9</xdr:row>
      <xdr:rowOff>35378</xdr:rowOff>
    </xdr:from>
    <xdr:to>
      <xdr:col>10</xdr:col>
      <xdr:colOff>729565</xdr:colOff>
      <xdr:row>10</xdr:row>
      <xdr:rowOff>2721</xdr:rowOff>
    </xdr:to>
    <xdr:sp macro="" textlink="">
      <xdr:nvSpPr>
        <xdr:cNvPr id="30" name="Flecha: hacia abajo 29">
          <a:extLst>
            <a:ext uri="{FF2B5EF4-FFF2-40B4-BE49-F238E27FC236}">
              <a16:creationId xmlns:a16="http://schemas.microsoft.com/office/drawing/2014/main" id="{F683BB3B-745C-46F7-8C3B-3D428C1DD308}"/>
            </a:ext>
          </a:extLst>
        </xdr:cNvPr>
        <xdr:cNvSpPr/>
      </xdr:nvSpPr>
      <xdr:spPr>
        <a:xfrm rot="10800000">
          <a:off x="7560128" y="2933699"/>
          <a:ext cx="299580" cy="157843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6</xdr:col>
      <xdr:colOff>435428</xdr:colOff>
      <xdr:row>9</xdr:row>
      <xdr:rowOff>54429</xdr:rowOff>
    </xdr:from>
    <xdr:to>
      <xdr:col>6</xdr:col>
      <xdr:colOff>735008</xdr:colOff>
      <xdr:row>10</xdr:row>
      <xdr:rowOff>21772</xdr:rowOff>
    </xdr:to>
    <xdr:sp macro="" textlink="">
      <xdr:nvSpPr>
        <xdr:cNvPr id="31" name="Flecha: hacia abajo 30">
          <a:extLst>
            <a:ext uri="{FF2B5EF4-FFF2-40B4-BE49-F238E27FC236}">
              <a16:creationId xmlns:a16="http://schemas.microsoft.com/office/drawing/2014/main" id="{76562CC0-12BF-462E-940C-56CE355E0C99}"/>
            </a:ext>
          </a:extLst>
        </xdr:cNvPr>
        <xdr:cNvSpPr/>
      </xdr:nvSpPr>
      <xdr:spPr>
        <a:xfrm rot="10800000">
          <a:off x="5279571" y="2952750"/>
          <a:ext cx="299580" cy="157843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8</xdr:col>
      <xdr:colOff>163285</xdr:colOff>
      <xdr:row>9</xdr:row>
      <xdr:rowOff>54428</xdr:rowOff>
    </xdr:from>
    <xdr:to>
      <xdr:col>8</xdr:col>
      <xdr:colOff>633932</xdr:colOff>
      <xdr:row>10</xdr:row>
      <xdr:rowOff>111903</xdr:rowOff>
    </xdr:to>
    <xdr:sp macro="" textlink="">
      <xdr:nvSpPr>
        <xdr:cNvPr id="26" name="Flecha: hacia abajo 25">
          <a:extLst>
            <a:ext uri="{FF2B5EF4-FFF2-40B4-BE49-F238E27FC236}">
              <a16:creationId xmlns:a16="http://schemas.microsoft.com/office/drawing/2014/main" id="{EC41B682-6CB8-4AC4-AE61-F8245D217EE9}"/>
            </a:ext>
          </a:extLst>
        </xdr:cNvPr>
        <xdr:cNvSpPr/>
      </xdr:nvSpPr>
      <xdr:spPr>
        <a:xfrm rot="10800000">
          <a:off x="5769428" y="2952749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9</xdr:col>
      <xdr:colOff>136072</xdr:colOff>
      <xdr:row>9</xdr:row>
      <xdr:rowOff>54428</xdr:rowOff>
    </xdr:from>
    <xdr:to>
      <xdr:col>9</xdr:col>
      <xdr:colOff>606719</xdr:colOff>
      <xdr:row>10</xdr:row>
      <xdr:rowOff>111903</xdr:rowOff>
    </xdr:to>
    <xdr:sp macro="" textlink="">
      <xdr:nvSpPr>
        <xdr:cNvPr id="27" name="Flecha: hacia abajo 26">
          <a:extLst>
            <a:ext uri="{FF2B5EF4-FFF2-40B4-BE49-F238E27FC236}">
              <a16:creationId xmlns:a16="http://schemas.microsoft.com/office/drawing/2014/main" id="{98F5F45B-B36A-457D-B42F-072B5D79308D}"/>
            </a:ext>
          </a:extLst>
        </xdr:cNvPr>
        <xdr:cNvSpPr/>
      </xdr:nvSpPr>
      <xdr:spPr>
        <a:xfrm rot="10800000">
          <a:off x="6504215" y="2952749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6</xdr:col>
      <xdr:colOff>713015</xdr:colOff>
      <xdr:row>10</xdr:row>
      <xdr:rowOff>100696</xdr:rowOff>
    </xdr:from>
    <xdr:to>
      <xdr:col>7</xdr:col>
      <xdr:colOff>579665</xdr:colOff>
      <xdr:row>15</xdr:row>
      <xdr:rowOff>148321</xdr:rowOff>
    </xdr:to>
    <xdr:sp macro="" textlink="">
      <xdr:nvSpPr>
        <xdr:cNvPr id="28" name="Flecha: a la derecha 27">
          <a:extLst>
            <a:ext uri="{FF2B5EF4-FFF2-40B4-BE49-F238E27FC236}">
              <a16:creationId xmlns:a16="http://schemas.microsoft.com/office/drawing/2014/main" id="{7F1B814F-E151-425D-A0AF-30E1FD700E09}"/>
            </a:ext>
          </a:extLst>
        </xdr:cNvPr>
        <xdr:cNvSpPr/>
      </xdr:nvSpPr>
      <xdr:spPr>
        <a:xfrm rot="5400000">
          <a:off x="5371420" y="3375255"/>
          <a:ext cx="1000125" cy="628650"/>
        </a:xfrm>
        <a:prstGeom prst="rightArrow">
          <a:avLst/>
        </a:prstGeom>
        <a:solidFill>
          <a:srgbClr val="00B0F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7</xdr:col>
      <xdr:colOff>424543</xdr:colOff>
      <xdr:row>9</xdr:row>
      <xdr:rowOff>70759</xdr:rowOff>
    </xdr:from>
    <xdr:to>
      <xdr:col>7</xdr:col>
      <xdr:colOff>724123</xdr:colOff>
      <xdr:row>10</xdr:row>
      <xdr:rowOff>38102</xdr:rowOff>
    </xdr:to>
    <xdr:sp macro="" textlink="">
      <xdr:nvSpPr>
        <xdr:cNvPr id="29" name="Flecha: hacia abajo 28">
          <a:extLst>
            <a:ext uri="{FF2B5EF4-FFF2-40B4-BE49-F238E27FC236}">
              <a16:creationId xmlns:a16="http://schemas.microsoft.com/office/drawing/2014/main" id="{EAEDA827-C122-4A7C-A579-048D19A2EC12}"/>
            </a:ext>
          </a:extLst>
        </xdr:cNvPr>
        <xdr:cNvSpPr/>
      </xdr:nvSpPr>
      <xdr:spPr>
        <a:xfrm rot="10800000">
          <a:off x="6030686" y="2969080"/>
          <a:ext cx="299580" cy="157843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4</xdr:col>
      <xdr:colOff>462644</xdr:colOff>
      <xdr:row>16</xdr:row>
      <xdr:rowOff>13607</xdr:rowOff>
    </xdr:from>
    <xdr:ext cx="1171603" cy="405432"/>
    <xdr:sp macro="" textlink="">
      <xdr:nvSpPr>
        <xdr:cNvPr id="32" name="Rectángulo 31">
          <a:extLst>
            <a:ext uri="{FF2B5EF4-FFF2-40B4-BE49-F238E27FC236}">
              <a16:creationId xmlns:a16="http://schemas.microsoft.com/office/drawing/2014/main" id="{58960D9E-CD70-43A7-BCB9-9821FD4981E2}"/>
            </a:ext>
          </a:extLst>
        </xdr:cNvPr>
        <xdr:cNvSpPr/>
      </xdr:nvSpPr>
      <xdr:spPr>
        <a:xfrm>
          <a:off x="3782787" y="4245428"/>
          <a:ext cx="1171603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es-ES" sz="2000" b="1" cap="none" spc="0">
              <a:ln/>
              <a:solidFill>
                <a:schemeClr val="accent3"/>
              </a:solidFill>
              <a:effectLst/>
            </a:rPr>
            <a:t>Otros</a:t>
          </a:r>
          <a:r>
            <a:rPr lang="es-ES" sz="2000" b="1" cap="none" spc="0" baseline="0">
              <a:ln/>
              <a:solidFill>
                <a:schemeClr val="accent3"/>
              </a:solidFill>
              <a:effectLst/>
            </a:rPr>
            <a:t> eq.</a:t>
          </a:r>
          <a:endParaRPr lang="es-ES" sz="2000" b="1" cap="none" spc="0">
            <a:ln/>
            <a:solidFill>
              <a:schemeClr val="accent3"/>
            </a:solidFill>
            <a:effectLst/>
          </a:endParaRPr>
        </a:p>
      </xdr:txBody>
    </xdr:sp>
    <xdr:clientData/>
  </xdr:oneCellAnchor>
  <xdr:oneCellAnchor>
    <xdr:from>
      <xdr:col>3</xdr:col>
      <xdr:colOff>95249</xdr:colOff>
      <xdr:row>16</xdr:row>
      <xdr:rowOff>13608</xdr:rowOff>
    </xdr:from>
    <xdr:ext cx="597088" cy="405432"/>
    <xdr:sp macro="" textlink="">
      <xdr:nvSpPr>
        <xdr:cNvPr id="33" name="Rectángulo 32">
          <a:extLst>
            <a:ext uri="{FF2B5EF4-FFF2-40B4-BE49-F238E27FC236}">
              <a16:creationId xmlns:a16="http://schemas.microsoft.com/office/drawing/2014/main" id="{193028B4-30FD-4BEF-B988-E92578CA83BA}"/>
            </a:ext>
          </a:extLst>
        </xdr:cNvPr>
        <xdr:cNvSpPr/>
      </xdr:nvSpPr>
      <xdr:spPr>
        <a:xfrm>
          <a:off x="2598963" y="4245429"/>
          <a:ext cx="597088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es-ES" sz="2000" b="1" cap="none" spc="0">
              <a:ln/>
              <a:solidFill>
                <a:schemeClr val="accent3"/>
              </a:solidFill>
              <a:effectLst/>
            </a:rPr>
            <a:t>ACS</a:t>
          </a:r>
        </a:p>
      </xdr:txBody>
    </xdr:sp>
    <xdr:clientData/>
  </xdr:oneCellAnchor>
  <xdr:oneCellAnchor>
    <xdr:from>
      <xdr:col>1</xdr:col>
      <xdr:colOff>285750</xdr:colOff>
      <xdr:row>16</xdr:row>
      <xdr:rowOff>13607</xdr:rowOff>
    </xdr:from>
    <xdr:ext cx="483850" cy="405432"/>
    <xdr:sp macro="" textlink="">
      <xdr:nvSpPr>
        <xdr:cNvPr id="34" name="Rectángulo 33">
          <a:extLst>
            <a:ext uri="{FF2B5EF4-FFF2-40B4-BE49-F238E27FC236}">
              <a16:creationId xmlns:a16="http://schemas.microsoft.com/office/drawing/2014/main" id="{73604688-8688-4497-A64D-AD7E55DA4DB5}"/>
            </a:ext>
          </a:extLst>
        </xdr:cNvPr>
        <xdr:cNvSpPr/>
      </xdr:nvSpPr>
      <xdr:spPr>
        <a:xfrm>
          <a:off x="1156607" y="4245428"/>
          <a:ext cx="483850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es-ES" sz="2000" b="1" cap="none" spc="0">
              <a:ln/>
              <a:solidFill>
                <a:schemeClr val="accent3"/>
              </a:solidFill>
              <a:effectLst/>
            </a:rPr>
            <a:t>CG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doi.org/10.17632/nj82bhvvtd.2" TargetMode="External"/><Relationship Id="rId1" Type="http://schemas.openxmlformats.org/officeDocument/2006/relationships/hyperlink" Target="https://drive.google.com/open?id=0Bz3sfV4ZQ06NMXRJbFhEb08zVVk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B8BBE-04DF-483F-94B3-8E53B4F6ADAB}">
  <sheetPr>
    <tabColor theme="0" tint="-0.499984740745262"/>
  </sheetPr>
  <dimension ref="A1"/>
  <sheetViews>
    <sheetView zoomScale="85" zoomScaleNormal="85" workbookViewId="0">
      <selection activeCell="L32" sqref="L32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F0D6F-3323-49E9-8738-030DE14A0DB1}">
  <dimension ref="A1:P65"/>
  <sheetViews>
    <sheetView zoomScale="70" zoomScaleNormal="70" workbookViewId="0">
      <selection activeCell="F48" sqref="F48"/>
    </sheetView>
  </sheetViews>
  <sheetFormatPr baseColWidth="10" defaultRowHeight="15" x14ac:dyDescent="0.25"/>
  <cols>
    <col min="1" max="1" width="11.85546875" customWidth="1"/>
    <col min="2" max="9" width="22.85546875" customWidth="1"/>
  </cols>
  <sheetData>
    <row r="1" spans="1:16" x14ac:dyDescent="0.25">
      <c r="A1" s="170" t="s">
        <v>118</v>
      </c>
      <c r="B1" s="170"/>
      <c r="C1" s="170"/>
      <c r="D1" s="170"/>
      <c r="E1" s="170"/>
      <c r="F1" s="170"/>
      <c r="G1" s="170"/>
      <c r="H1" s="170"/>
      <c r="I1" s="170"/>
    </row>
    <row r="2" spans="1:16" x14ac:dyDescent="0.25">
      <c r="A2" s="171" t="s">
        <v>23</v>
      </c>
      <c r="B2" s="13" t="s">
        <v>24</v>
      </c>
      <c r="C2" s="13" t="s">
        <v>27</v>
      </c>
      <c r="D2" s="13" t="s">
        <v>30</v>
      </c>
      <c r="E2" s="13" t="s">
        <v>43</v>
      </c>
      <c r="F2" s="13" t="s">
        <v>44</v>
      </c>
      <c r="G2" s="13" t="s">
        <v>89</v>
      </c>
      <c r="H2" s="13" t="s">
        <v>28</v>
      </c>
      <c r="I2" s="30" t="s">
        <v>25</v>
      </c>
    </row>
    <row r="3" spans="1:16" x14ac:dyDescent="0.25">
      <c r="A3" s="171"/>
      <c r="B3" s="172"/>
      <c r="C3" s="173"/>
      <c r="D3" s="172"/>
      <c r="E3" s="172"/>
      <c r="F3" s="173"/>
      <c r="G3" s="173"/>
      <c r="H3" s="173"/>
      <c r="I3" s="172"/>
    </row>
    <row r="4" spans="1:16" x14ac:dyDescent="0.25">
      <c r="A4" s="171"/>
      <c r="B4" s="172"/>
      <c r="C4" s="174"/>
      <c r="D4" s="172"/>
      <c r="E4" s="172"/>
      <c r="F4" s="174"/>
      <c r="G4" s="174"/>
      <c r="H4" s="174"/>
      <c r="I4" s="172"/>
    </row>
    <row r="5" spans="1:16" x14ac:dyDescent="0.25">
      <c r="A5" s="171"/>
      <c r="B5" s="172"/>
      <c r="C5" s="174"/>
      <c r="D5" s="172"/>
      <c r="E5" s="172"/>
      <c r="F5" s="174"/>
      <c r="G5" s="174"/>
      <c r="H5" s="174"/>
      <c r="I5" s="172"/>
    </row>
    <row r="6" spans="1:16" x14ac:dyDescent="0.25">
      <c r="A6" s="171"/>
      <c r="B6" s="172"/>
      <c r="C6" s="174"/>
      <c r="D6" s="172"/>
      <c r="E6" s="172"/>
      <c r="F6" s="174"/>
      <c r="G6" s="174"/>
      <c r="H6" s="174"/>
      <c r="I6" s="172"/>
    </row>
    <row r="7" spans="1:16" x14ac:dyDescent="0.25">
      <c r="A7" s="171"/>
      <c r="B7" s="172"/>
      <c r="C7" s="174"/>
      <c r="D7" s="172"/>
      <c r="E7" s="172"/>
      <c r="F7" s="174"/>
      <c r="G7" s="174"/>
      <c r="H7" s="174"/>
      <c r="I7" s="172"/>
    </row>
    <row r="8" spans="1:16" x14ac:dyDescent="0.25">
      <c r="A8" s="171"/>
      <c r="B8" s="172"/>
      <c r="C8" s="175"/>
      <c r="D8" s="172"/>
      <c r="E8" s="172"/>
      <c r="F8" s="175"/>
      <c r="G8" s="175"/>
      <c r="H8" s="175"/>
      <c r="I8" s="172"/>
    </row>
    <row r="9" spans="1:16" ht="15" customHeight="1" x14ac:dyDescent="0.25">
      <c r="A9" s="171"/>
      <c r="B9" s="169" t="s">
        <v>26</v>
      </c>
      <c r="C9" s="169" t="s">
        <v>26</v>
      </c>
      <c r="D9" s="169" t="s">
        <v>26</v>
      </c>
      <c r="E9" s="169" t="s">
        <v>26</v>
      </c>
      <c r="F9" s="169" t="s">
        <v>26</v>
      </c>
      <c r="G9" s="169" t="s">
        <v>26</v>
      </c>
      <c r="H9" s="169" t="s">
        <v>26</v>
      </c>
      <c r="I9" s="169" t="s">
        <v>26</v>
      </c>
    </row>
    <row r="10" spans="1:16" x14ac:dyDescent="0.25">
      <c r="A10" s="171"/>
      <c r="B10" s="169"/>
      <c r="C10" s="169"/>
      <c r="D10" s="169"/>
      <c r="E10" s="169"/>
      <c r="F10" s="169"/>
      <c r="G10" s="169"/>
      <c r="H10" s="169"/>
      <c r="I10" s="169"/>
    </row>
    <row r="11" spans="1:16" x14ac:dyDescent="0.25">
      <c r="A11" s="171"/>
      <c r="B11" s="169"/>
      <c r="C11" s="169"/>
      <c r="D11" s="169"/>
      <c r="E11" s="169"/>
      <c r="F11" s="169"/>
      <c r="G11" s="169"/>
      <c r="H11" s="169"/>
      <c r="I11" s="169"/>
    </row>
    <row r="12" spans="1:16" x14ac:dyDescent="0.25">
      <c r="A12" s="60" t="s">
        <v>0</v>
      </c>
      <c r="B12" s="114">
        <v>587.74</v>
      </c>
      <c r="C12" s="114">
        <v>646.66999999999996</v>
      </c>
      <c r="D12" s="114">
        <v>1038.02</v>
      </c>
      <c r="E12" s="114">
        <v>595.22</v>
      </c>
      <c r="F12" s="114">
        <v>562.94000000000005</v>
      </c>
      <c r="G12" s="114">
        <v>377.9</v>
      </c>
      <c r="H12" s="114">
        <v>0</v>
      </c>
      <c r="I12" s="114">
        <f>SUM(B12:H12)</f>
        <v>3808.49</v>
      </c>
      <c r="J12" s="18"/>
      <c r="K12" s="22" t="s">
        <v>31</v>
      </c>
      <c r="L12" s="14" t="s">
        <v>54</v>
      </c>
      <c r="M12" s="14" t="s">
        <v>55</v>
      </c>
      <c r="N12" s="23" t="s">
        <v>38</v>
      </c>
      <c r="O12" s="23" t="s">
        <v>37</v>
      </c>
      <c r="P12" s="23" t="s">
        <v>40</v>
      </c>
    </row>
    <row r="13" spans="1:16" x14ac:dyDescent="0.25">
      <c r="A13" s="57" t="s">
        <v>1</v>
      </c>
      <c r="B13" s="115">
        <v>52.52</v>
      </c>
      <c r="C13" s="115">
        <v>0</v>
      </c>
      <c r="D13" s="115">
        <v>0</v>
      </c>
      <c r="E13" s="115">
        <v>363.08</v>
      </c>
      <c r="F13" s="115">
        <v>0</v>
      </c>
      <c r="G13" s="115">
        <v>633.91</v>
      </c>
      <c r="H13" s="115">
        <v>0</v>
      </c>
      <c r="I13" s="115">
        <f>SUM(B13:H13)</f>
        <v>1049.51</v>
      </c>
      <c r="K13" s="25">
        <f>C24+C30+C36+C42+C48+C54+C60</f>
        <v>40.188875176918209</v>
      </c>
      <c r="L13" s="25">
        <f>C25+C31+C37+C43+C49+C55+C61</f>
        <v>30.389582893744997</v>
      </c>
      <c r="M13" s="25">
        <f>C26+C32+C38+C44+C50+C56+C62</f>
        <v>0</v>
      </c>
      <c r="N13" s="25">
        <f>C27+C33+C39+C45+C51+C57+C63</f>
        <v>53.400767142350823</v>
      </c>
      <c r="O13" s="25">
        <f>C28+C34+C40+C46+C52+C58+C64</f>
        <v>10.286157085535695</v>
      </c>
      <c r="P13" s="25">
        <f>C29+C35+C41+C47+C53+C59+C65</f>
        <v>0</v>
      </c>
    </row>
    <row r="14" spans="1:16" x14ac:dyDescent="0.25">
      <c r="A14" s="58" t="s">
        <v>2</v>
      </c>
      <c r="B14" s="116">
        <v>449.93</v>
      </c>
      <c r="C14" s="116">
        <v>97.78</v>
      </c>
      <c r="D14" s="116">
        <v>0</v>
      </c>
      <c r="E14" s="116">
        <v>89.97</v>
      </c>
      <c r="F14" s="116">
        <v>0</v>
      </c>
      <c r="G14" s="116">
        <v>0</v>
      </c>
      <c r="H14" s="116">
        <v>0</v>
      </c>
      <c r="I14" s="116">
        <f>SUM(B14:H14)</f>
        <v>637.68000000000006</v>
      </c>
    </row>
    <row r="15" spans="1:16" x14ac:dyDescent="0.25">
      <c r="A15" s="59" t="s">
        <v>3</v>
      </c>
      <c r="B15" s="117">
        <v>0</v>
      </c>
      <c r="C15" s="117">
        <v>0</v>
      </c>
      <c r="D15" s="117">
        <v>0</v>
      </c>
      <c r="E15" s="117">
        <v>0</v>
      </c>
      <c r="F15" s="117">
        <v>0</v>
      </c>
      <c r="G15" s="117">
        <v>0</v>
      </c>
      <c r="H15" s="117">
        <v>0</v>
      </c>
      <c r="I15" s="117">
        <f t="shared" ref="I15:I18" si="0">SUM(B15:H15)</f>
        <v>0</v>
      </c>
    </row>
    <row r="16" spans="1:16" x14ac:dyDescent="0.25">
      <c r="A16" s="63" t="s">
        <v>4</v>
      </c>
      <c r="B16" s="118">
        <v>0</v>
      </c>
      <c r="C16" s="118">
        <v>0</v>
      </c>
      <c r="D16" s="118">
        <v>0</v>
      </c>
      <c r="E16" s="118">
        <v>0</v>
      </c>
      <c r="F16" s="118">
        <v>376.14</v>
      </c>
      <c r="G16" s="118">
        <v>0</v>
      </c>
      <c r="H16" s="118">
        <v>226.67</v>
      </c>
      <c r="I16" s="118">
        <f t="shared" si="0"/>
        <v>602.80999999999995</v>
      </c>
    </row>
    <row r="17" spans="1:11" x14ac:dyDescent="0.25">
      <c r="A17" s="61" t="s">
        <v>5</v>
      </c>
      <c r="B17" s="119">
        <v>0</v>
      </c>
      <c r="C17" s="119">
        <v>394.72</v>
      </c>
      <c r="D17" s="119">
        <v>115.13</v>
      </c>
      <c r="E17" s="119">
        <v>0</v>
      </c>
      <c r="F17" s="119">
        <v>0</v>
      </c>
      <c r="G17" s="119">
        <v>0</v>
      </c>
      <c r="H17" s="119">
        <v>0</v>
      </c>
      <c r="I17" s="119">
        <f t="shared" si="0"/>
        <v>509.85</v>
      </c>
    </row>
    <row r="18" spans="1:11" x14ac:dyDescent="0.25">
      <c r="A18" s="120" t="s">
        <v>11</v>
      </c>
      <c r="B18" s="123">
        <v>131.13999999999999</v>
      </c>
      <c r="C18" s="123">
        <v>168.59</v>
      </c>
      <c r="D18" s="123">
        <v>165.86</v>
      </c>
      <c r="E18" s="123">
        <v>152.84</v>
      </c>
      <c r="F18" s="123">
        <v>134.78</v>
      </c>
      <c r="G18" s="123">
        <v>131.94999999999999</v>
      </c>
      <c r="H18" s="123">
        <v>42.76</v>
      </c>
      <c r="I18" s="123">
        <f t="shared" si="0"/>
        <v>927.92000000000007</v>
      </c>
    </row>
    <row r="19" spans="1:11" x14ac:dyDescent="0.25">
      <c r="A19" s="122"/>
      <c r="B19" s="121"/>
      <c r="C19" s="121"/>
      <c r="D19" s="121"/>
      <c r="E19" s="121"/>
      <c r="F19" s="121"/>
      <c r="G19" s="121"/>
      <c r="H19" s="121"/>
      <c r="I19" s="121"/>
    </row>
    <row r="20" spans="1:11" x14ac:dyDescent="0.25">
      <c r="A20" s="32"/>
      <c r="B20" s="30" t="s">
        <v>47</v>
      </c>
      <c r="C20" s="30" t="s">
        <v>48</v>
      </c>
      <c r="D20" s="19" t="s">
        <v>49</v>
      </c>
    </row>
    <row r="21" spans="1:11" x14ac:dyDescent="0.25">
      <c r="A21" s="31"/>
      <c r="B21" s="9" t="s">
        <v>119</v>
      </c>
      <c r="C21" s="9" t="s">
        <v>116</v>
      </c>
      <c r="D21" s="9" t="s">
        <v>117</v>
      </c>
    </row>
    <row r="22" spans="1:11" x14ac:dyDescent="0.25">
      <c r="A22" s="31"/>
      <c r="B22" s="31"/>
      <c r="C22" s="31"/>
      <c r="D22" s="31"/>
      <c r="H22" t="s">
        <v>128</v>
      </c>
      <c r="J22" t="s">
        <v>126</v>
      </c>
    </row>
    <row r="23" spans="1:11" x14ac:dyDescent="0.25">
      <c r="A23" s="9" t="s">
        <v>23</v>
      </c>
      <c r="B23" s="9" t="s">
        <v>22</v>
      </c>
      <c r="C23" s="20" t="s">
        <v>129</v>
      </c>
      <c r="D23" t="s">
        <v>121</v>
      </c>
      <c r="E23" t="s">
        <v>122</v>
      </c>
      <c r="F23" t="s">
        <v>123</v>
      </c>
      <c r="G23" t="s">
        <v>124</v>
      </c>
      <c r="H23" s="168" t="s">
        <v>125</v>
      </c>
      <c r="I23" t="s">
        <v>127</v>
      </c>
      <c r="J23" s="168" t="s">
        <v>125</v>
      </c>
      <c r="K23" s="168"/>
    </row>
    <row r="24" spans="1:11" x14ac:dyDescent="0.25">
      <c r="A24" s="179" t="s">
        <v>0</v>
      </c>
      <c r="B24" s="14" t="s">
        <v>31</v>
      </c>
      <c r="C24" s="15">
        <f>I12*'Consumo eléctrico'!F2</f>
        <v>16.128995957803017</v>
      </c>
    </row>
    <row r="25" spans="1:11" x14ac:dyDescent="0.25">
      <c r="A25" s="180"/>
      <c r="B25" s="14" t="s">
        <v>54</v>
      </c>
      <c r="C25" s="15">
        <f>'Consumo eléctrico'!O2*I12</f>
        <v>15.458963765804649</v>
      </c>
      <c r="D25">
        <f>E25*C25</f>
        <v>82.705456147054861</v>
      </c>
      <c r="E25">
        <v>5.35</v>
      </c>
      <c r="F25">
        <v>0.80400000000000005</v>
      </c>
      <c r="G25">
        <f>F25*D25</f>
        <v>66.495186742232107</v>
      </c>
      <c r="H25">
        <f>G25/E25</f>
        <v>12.429006867706937</v>
      </c>
      <c r="J25" t="e">
        <f>G25/I25</f>
        <v>#DIV/0!</v>
      </c>
    </row>
    <row r="26" spans="1:11" x14ac:dyDescent="0.25">
      <c r="A26" s="180"/>
      <c r="B26" s="14" t="s">
        <v>55</v>
      </c>
      <c r="C26" s="15">
        <v>0</v>
      </c>
      <c r="D26">
        <f>E26*C26</f>
        <v>0</v>
      </c>
      <c r="E26">
        <v>3.7</v>
      </c>
      <c r="G26">
        <f t="shared" ref="G26:G27" si="1">F26*D26</f>
        <v>0</v>
      </c>
      <c r="H26">
        <f t="shared" ref="H26:H27" si="2">G26/E26</f>
        <v>0</v>
      </c>
      <c r="J26" t="e">
        <f>G26/I26</f>
        <v>#DIV/0!</v>
      </c>
    </row>
    <row r="27" spans="1:11" x14ac:dyDescent="0.25">
      <c r="A27" s="180"/>
      <c r="B27" s="17" t="s">
        <v>38</v>
      </c>
      <c r="C27" s="16">
        <f>I12*'Consumo gas natural'!B2</f>
        <v>27.165823331567566</v>
      </c>
      <c r="D27">
        <f>E27*C27</f>
        <v>13.582911665783783</v>
      </c>
      <c r="E27">
        <v>0.5</v>
      </c>
      <c r="F27">
        <v>0.47699999999999998</v>
      </c>
      <c r="G27">
        <f t="shared" si="1"/>
        <v>6.4790488645788642</v>
      </c>
      <c r="H27">
        <f t="shared" si="2"/>
        <v>12.958097729157728</v>
      </c>
      <c r="J27" t="e">
        <f>G27/I27</f>
        <v>#DIV/0!</v>
      </c>
    </row>
    <row r="28" spans="1:11" x14ac:dyDescent="0.25">
      <c r="A28" s="180"/>
      <c r="B28" s="17" t="s">
        <v>37</v>
      </c>
      <c r="C28" s="16">
        <f>I12*'Consumo gas natural'!D2</f>
        <v>5.6897623748699981</v>
      </c>
    </row>
    <row r="29" spans="1:11" x14ac:dyDescent="0.25">
      <c r="A29" s="181"/>
      <c r="B29" s="23" t="s">
        <v>40</v>
      </c>
      <c r="C29" s="16">
        <v>0</v>
      </c>
    </row>
    <row r="30" spans="1:11" x14ac:dyDescent="0.25">
      <c r="A30" s="182" t="s">
        <v>1</v>
      </c>
      <c r="B30" s="14" t="s">
        <v>31</v>
      </c>
      <c r="C30" s="15">
        <f>I13*'Consumo eléctrico'!F3</f>
        <v>6.8351213305589349</v>
      </c>
    </row>
    <row r="31" spans="1:11" x14ac:dyDescent="0.25">
      <c r="A31" s="183"/>
      <c r="B31" s="14" t="s">
        <v>54</v>
      </c>
      <c r="C31" s="15">
        <f>I13*'Consumo eléctrico'!O3</f>
        <v>4.8312044081682197</v>
      </c>
    </row>
    <row r="32" spans="1:11" x14ac:dyDescent="0.25">
      <c r="A32" s="183"/>
      <c r="B32" s="14" t="s">
        <v>55</v>
      </c>
      <c r="C32" s="15">
        <v>0</v>
      </c>
    </row>
    <row r="33" spans="1:3" x14ac:dyDescent="0.25">
      <c r="A33" s="183"/>
      <c r="B33" s="17" t="s">
        <v>38</v>
      </c>
      <c r="C33" s="16">
        <f>'Edificio placa'!I13*'Consumo gas natural'!B3</f>
        <v>8.4873819310894341</v>
      </c>
    </row>
    <row r="34" spans="1:3" x14ac:dyDescent="0.25">
      <c r="A34" s="183"/>
      <c r="B34" s="17" t="s">
        <v>37</v>
      </c>
      <c r="C34" s="16">
        <f>I13*'Consumo gas natural'!D3</f>
        <v>2.9142685334699991</v>
      </c>
    </row>
    <row r="35" spans="1:3" x14ac:dyDescent="0.25">
      <c r="A35" s="184"/>
      <c r="B35" s="23" t="s">
        <v>40</v>
      </c>
      <c r="C35" s="16">
        <v>0</v>
      </c>
    </row>
    <row r="36" spans="1:3" x14ac:dyDescent="0.25">
      <c r="A36" s="185" t="s">
        <v>2</v>
      </c>
      <c r="B36" s="14" t="s">
        <v>31</v>
      </c>
      <c r="C36" s="15">
        <f>I14*'Consumo eléctrico'!F4</f>
        <v>9.1626752648829513</v>
      </c>
    </row>
    <row r="37" spans="1:3" x14ac:dyDescent="0.25">
      <c r="A37" s="186"/>
      <c r="B37" s="14" t="s">
        <v>54</v>
      </c>
      <c r="C37" s="15">
        <f>I14*'Consumo eléctrico'!O4</f>
        <v>2.9805454516678362</v>
      </c>
    </row>
    <row r="38" spans="1:3" x14ac:dyDescent="0.25">
      <c r="A38" s="186"/>
      <c r="B38" s="14" t="s">
        <v>55</v>
      </c>
      <c r="C38" s="15">
        <v>0</v>
      </c>
    </row>
    <row r="39" spans="1:3" x14ac:dyDescent="0.25">
      <c r="A39" s="186"/>
      <c r="B39" s="17" t="s">
        <v>38</v>
      </c>
      <c r="C39" s="16">
        <f>I14*'Consumo gas natural'!B4</f>
        <v>5.2376713212058679</v>
      </c>
    </row>
    <row r="40" spans="1:3" x14ac:dyDescent="0.25">
      <c r="A40" s="186"/>
      <c r="B40" s="17" t="s">
        <v>37</v>
      </c>
      <c r="C40" s="16">
        <f>I14*'Consumo gas natural'!D4</f>
        <v>0.13877469206999998</v>
      </c>
    </row>
    <row r="41" spans="1:3" x14ac:dyDescent="0.25">
      <c r="A41" s="187"/>
      <c r="B41" s="23" t="s">
        <v>40</v>
      </c>
      <c r="C41" s="16">
        <v>0</v>
      </c>
    </row>
    <row r="42" spans="1:3" x14ac:dyDescent="0.25">
      <c r="A42" s="188" t="s">
        <v>32</v>
      </c>
      <c r="B42" s="14" t="s">
        <v>31</v>
      </c>
      <c r="C42" s="15">
        <f>I15*'Consumo eléctrico'!F5</f>
        <v>0</v>
      </c>
    </row>
    <row r="43" spans="1:3" x14ac:dyDescent="0.25">
      <c r="A43" s="189"/>
      <c r="B43" s="14" t="s">
        <v>54</v>
      </c>
      <c r="C43" s="15">
        <f>I15*'Consumo eléctrico'!O5</f>
        <v>0</v>
      </c>
    </row>
    <row r="44" spans="1:3" x14ac:dyDescent="0.25">
      <c r="A44" s="189"/>
      <c r="B44" s="14" t="s">
        <v>55</v>
      </c>
      <c r="C44" s="15">
        <v>0</v>
      </c>
    </row>
    <row r="45" spans="1:3" x14ac:dyDescent="0.25">
      <c r="A45" s="189"/>
      <c r="B45" s="17" t="s">
        <v>38</v>
      </c>
      <c r="C45" s="16">
        <f>I15*'Consumo gas natural'!B5</f>
        <v>0</v>
      </c>
    </row>
    <row r="46" spans="1:3" x14ac:dyDescent="0.25">
      <c r="A46" s="189"/>
      <c r="B46" s="17" t="s">
        <v>37</v>
      </c>
      <c r="C46" s="16">
        <f>I15*'Consumo gas natural'!D5</f>
        <v>0</v>
      </c>
    </row>
    <row r="47" spans="1:3" x14ac:dyDescent="0.25">
      <c r="A47" s="190"/>
      <c r="B47" s="23" t="s">
        <v>40</v>
      </c>
      <c r="C47" s="16">
        <f>I15*'Consumo gas natural'!F5</f>
        <v>0</v>
      </c>
    </row>
    <row r="48" spans="1:3" x14ac:dyDescent="0.25">
      <c r="A48" s="191" t="s">
        <v>4</v>
      </c>
      <c r="B48" s="14" t="s">
        <v>31</v>
      </c>
      <c r="C48" s="15">
        <f>I16*'Consumo eléctrico'!F6</f>
        <v>3.0109574350477568</v>
      </c>
    </row>
    <row r="49" spans="1:10" x14ac:dyDescent="0.25">
      <c r="A49" s="192"/>
      <c r="B49" s="14" t="s">
        <v>54</v>
      </c>
      <c r="C49" s="15">
        <f>'Consumo eléctrico'!O6*I16</f>
        <v>0.94151249280870264</v>
      </c>
    </row>
    <row r="50" spans="1:10" x14ac:dyDescent="0.25">
      <c r="A50" s="192"/>
      <c r="B50" s="14" t="s">
        <v>55</v>
      </c>
      <c r="C50" s="15">
        <v>0</v>
      </c>
    </row>
    <row r="51" spans="1:10" x14ac:dyDescent="0.25">
      <c r="A51" s="192"/>
      <c r="B51" s="17" t="s">
        <v>38</v>
      </c>
      <c r="C51" s="16">
        <f>I16*'Consumo gas natural'!B6</f>
        <v>1.6545068887916949</v>
      </c>
    </row>
    <row r="52" spans="1:10" x14ac:dyDescent="0.25">
      <c r="A52" s="192"/>
      <c r="B52" s="17" t="s">
        <v>37</v>
      </c>
      <c r="C52" s="16">
        <f>I16*'Consumo gas natural'!D6</f>
        <v>0.47739801324758607</v>
      </c>
    </row>
    <row r="53" spans="1:10" x14ac:dyDescent="0.25">
      <c r="A53" s="193"/>
      <c r="B53" s="23" t="s">
        <v>40</v>
      </c>
      <c r="C53" s="16">
        <v>0</v>
      </c>
    </row>
    <row r="54" spans="1:10" x14ac:dyDescent="0.25">
      <c r="A54" s="194" t="s">
        <v>5</v>
      </c>
      <c r="B54" s="14" t="s">
        <v>31</v>
      </c>
      <c r="C54" s="15">
        <f>I17*'Consumo eléctrico'!F7</f>
        <v>2.1691491494127755</v>
      </c>
    </row>
    <row r="55" spans="1:10" x14ac:dyDescent="0.25">
      <c r="A55" s="195"/>
      <c r="B55" s="14" t="s">
        <v>54</v>
      </c>
      <c r="C55" s="15">
        <f>'Consumo eléctrico'!O7*'Edificio placa'!I17</f>
        <v>2.6824883889264695</v>
      </c>
      <c r="D55">
        <f>E55*C55</f>
        <v>14.351312880756611</v>
      </c>
      <c r="E55">
        <v>5.35</v>
      </c>
      <c r="G55">
        <f>F55*D55</f>
        <v>0</v>
      </c>
      <c r="H55">
        <f>G55/E55</f>
        <v>0</v>
      </c>
      <c r="J55" t="e">
        <f>G55/I55</f>
        <v>#DIV/0!</v>
      </c>
    </row>
    <row r="56" spans="1:10" x14ac:dyDescent="0.25">
      <c r="A56" s="195"/>
      <c r="B56" s="14" t="s">
        <v>55</v>
      </c>
      <c r="C56" s="15">
        <v>0</v>
      </c>
      <c r="D56">
        <f>E56*C56</f>
        <v>0</v>
      </c>
      <c r="E56">
        <v>3.7</v>
      </c>
      <c r="G56">
        <f t="shared" ref="G56:G57" si="3">F56*D56</f>
        <v>0</v>
      </c>
      <c r="H56">
        <f t="shared" ref="H56:H57" si="4">G56/E56</f>
        <v>0</v>
      </c>
      <c r="J56" t="e">
        <f>G56/I56</f>
        <v>#DIV/0!</v>
      </c>
    </row>
    <row r="57" spans="1:10" x14ac:dyDescent="0.25">
      <c r="A57" s="195"/>
      <c r="B57" s="17" t="s">
        <v>38</v>
      </c>
      <c r="C57" s="16">
        <f>I17*'Consumo gas natural'!B7</f>
        <v>4.7138997649862704</v>
      </c>
      <c r="D57">
        <f>E57*C57</f>
        <v>2.3569498824931352</v>
      </c>
      <c r="E57">
        <v>0.5</v>
      </c>
      <c r="G57">
        <f t="shared" si="3"/>
        <v>0</v>
      </c>
      <c r="H57">
        <f t="shared" si="4"/>
        <v>0</v>
      </c>
      <c r="J57" t="e">
        <f>G57/I57</f>
        <v>#DIV/0!</v>
      </c>
    </row>
    <row r="58" spans="1:10" x14ac:dyDescent="0.25">
      <c r="A58" s="195"/>
      <c r="B58" s="17" t="s">
        <v>37</v>
      </c>
      <c r="C58" s="16">
        <f>'Consumo gas natural'!D7*'Edificio placa'!I17</f>
        <v>0.93595884347467107</v>
      </c>
    </row>
    <row r="59" spans="1:10" x14ac:dyDescent="0.25">
      <c r="A59" s="196"/>
      <c r="B59" s="23" t="s">
        <v>40</v>
      </c>
      <c r="C59" s="16">
        <f>I17*'Consumo gas natural'!F7</f>
        <v>0</v>
      </c>
    </row>
    <row r="60" spans="1:10" x14ac:dyDescent="0.25">
      <c r="A60" s="176" t="s">
        <v>11</v>
      </c>
      <c r="B60" s="14" t="s">
        <v>31</v>
      </c>
      <c r="C60" s="15">
        <f>I18*'Consumo eléctrico'!F8</f>
        <v>2.8819760392127765</v>
      </c>
    </row>
    <row r="61" spans="1:10" x14ac:dyDescent="0.25">
      <c r="A61" s="177"/>
      <c r="B61" s="14" t="s">
        <v>54</v>
      </c>
      <c r="C61" s="15">
        <f>I18*'Consumo eléctrico'!O8</f>
        <v>3.4948683863691214</v>
      </c>
    </row>
    <row r="62" spans="1:10" x14ac:dyDescent="0.25">
      <c r="A62" s="177"/>
      <c r="B62" s="14" t="s">
        <v>55</v>
      </c>
      <c r="C62" s="15">
        <v>0</v>
      </c>
    </row>
    <row r="63" spans="1:10" x14ac:dyDescent="0.25">
      <c r="A63" s="177"/>
      <c r="B63" s="17" t="s">
        <v>38</v>
      </c>
      <c r="C63" s="16">
        <f>'Consumo gas natural'!B8*'Edificio placa'!I18</f>
        <v>6.1414839047099905</v>
      </c>
    </row>
    <row r="64" spans="1:10" x14ac:dyDescent="0.25">
      <c r="A64" s="177"/>
      <c r="B64" s="17" t="s">
        <v>37</v>
      </c>
      <c r="C64" s="16">
        <f>I18*'Consumo gas natural'!D8</f>
        <v>0.12999462840344275</v>
      </c>
    </row>
    <row r="65" spans="1:3" x14ac:dyDescent="0.25">
      <c r="A65" s="178"/>
      <c r="B65" s="23" t="s">
        <v>40</v>
      </c>
      <c r="C65" s="16">
        <f>I18*'Consumo gas natural'!F8</f>
        <v>0</v>
      </c>
    </row>
  </sheetData>
  <mergeCells count="25">
    <mergeCell ref="A60:A65"/>
    <mergeCell ref="F3:F8"/>
    <mergeCell ref="F9:F11"/>
    <mergeCell ref="A24:A29"/>
    <mergeCell ref="A30:A35"/>
    <mergeCell ref="A36:A41"/>
    <mergeCell ref="A42:A47"/>
    <mergeCell ref="A48:A53"/>
    <mergeCell ref="A54:A59"/>
    <mergeCell ref="C9:C11"/>
    <mergeCell ref="D9:D11"/>
    <mergeCell ref="E9:E11"/>
    <mergeCell ref="G9:G11"/>
    <mergeCell ref="H9:H11"/>
    <mergeCell ref="I9:I11"/>
    <mergeCell ref="A1:I1"/>
    <mergeCell ref="A2:A11"/>
    <mergeCell ref="B3:B8"/>
    <mergeCell ref="C3:C8"/>
    <mergeCell ref="D3:D8"/>
    <mergeCell ref="E3:E8"/>
    <mergeCell ref="G3:G8"/>
    <mergeCell ref="H3:H8"/>
    <mergeCell ref="I3:I8"/>
    <mergeCell ref="B9:B1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6D8F2-F053-47EB-B6F2-735DB7939168}">
  <dimension ref="A1:K65"/>
  <sheetViews>
    <sheetView zoomScale="70" zoomScaleNormal="70" workbookViewId="0">
      <selection activeCell="I43" sqref="I43"/>
    </sheetView>
  </sheetViews>
  <sheetFormatPr baseColWidth="10" defaultRowHeight="15" x14ac:dyDescent="0.25"/>
  <cols>
    <col min="1" max="1" width="11.85546875" customWidth="1"/>
    <col min="2" max="5" width="22.85546875" customWidth="1"/>
  </cols>
  <sheetData>
    <row r="1" spans="1:11" x14ac:dyDescent="0.25">
      <c r="A1" s="170" t="s">
        <v>113</v>
      </c>
      <c r="B1" s="170"/>
      <c r="C1" s="170"/>
      <c r="D1" s="170"/>
    </row>
    <row r="2" spans="1:11" x14ac:dyDescent="0.25">
      <c r="A2" s="171" t="s">
        <v>23</v>
      </c>
      <c r="B2" s="13" t="s">
        <v>114</v>
      </c>
      <c r="C2" s="13" t="s">
        <v>29</v>
      </c>
      <c r="D2" s="30" t="s">
        <v>25</v>
      </c>
    </row>
    <row r="3" spans="1:11" x14ac:dyDescent="0.25">
      <c r="A3" s="171"/>
      <c r="B3" s="172"/>
      <c r="C3" s="173"/>
      <c r="D3" s="172"/>
    </row>
    <row r="4" spans="1:11" x14ac:dyDescent="0.25">
      <c r="A4" s="171"/>
      <c r="B4" s="172"/>
      <c r="C4" s="174"/>
      <c r="D4" s="172"/>
    </row>
    <row r="5" spans="1:11" x14ac:dyDescent="0.25">
      <c r="A5" s="171"/>
      <c r="B5" s="172"/>
      <c r="C5" s="174"/>
      <c r="D5" s="172"/>
    </row>
    <row r="6" spans="1:11" x14ac:dyDescent="0.25">
      <c r="A6" s="171"/>
      <c r="B6" s="172"/>
      <c r="C6" s="174"/>
      <c r="D6" s="172"/>
    </row>
    <row r="7" spans="1:11" x14ac:dyDescent="0.25">
      <c r="A7" s="171"/>
      <c r="B7" s="172"/>
      <c r="C7" s="174"/>
      <c r="D7" s="172"/>
    </row>
    <row r="8" spans="1:11" x14ac:dyDescent="0.25">
      <c r="A8" s="171"/>
      <c r="B8" s="172"/>
      <c r="C8" s="175"/>
      <c r="D8" s="172"/>
    </row>
    <row r="9" spans="1:11" ht="15" customHeight="1" x14ac:dyDescent="0.25">
      <c r="A9" s="171"/>
      <c r="B9" s="169" t="s">
        <v>26</v>
      </c>
      <c r="C9" s="169" t="s">
        <v>26</v>
      </c>
      <c r="D9" s="169" t="s">
        <v>26</v>
      </c>
    </row>
    <row r="10" spans="1:11" x14ac:dyDescent="0.25">
      <c r="A10" s="171"/>
      <c r="B10" s="169"/>
      <c r="C10" s="169"/>
      <c r="D10" s="169"/>
    </row>
    <row r="11" spans="1:11" x14ac:dyDescent="0.25">
      <c r="A11" s="171"/>
      <c r="B11" s="169"/>
      <c r="C11" s="169"/>
      <c r="D11" s="169"/>
    </row>
    <row r="12" spans="1:11" x14ac:dyDescent="0.25">
      <c r="A12" s="60" t="s">
        <v>0</v>
      </c>
      <c r="B12" s="114">
        <v>0</v>
      </c>
      <c r="C12" s="114">
        <v>0</v>
      </c>
      <c r="D12" s="114">
        <f t="shared" ref="D12:D18" si="0">SUM(B12:C12)</f>
        <v>0</v>
      </c>
      <c r="E12" s="18"/>
      <c r="F12" s="22" t="s">
        <v>31</v>
      </c>
      <c r="G12" s="14" t="s">
        <v>54</v>
      </c>
      <c r="H12" s="14" t="s">
        <v>55</v>
      </c>
      <c r="I12" s="23" t="s">
        <v>38</v>
      </c>
      <c r="J12" s="23" t="s">
        <v>37</v>
      </c>
      <c r="K12" s="23" t="s">
        <v>40</v>
      </c>
    </row>
    <row r="13" spans="1:11" x14ac:dyDescent="0.25">
      <c r="A13" s="57" t="s">
        <v>1</v>
      </c>
      <c r="B13" s="115">
        <v>0</v>
      </c>
      <c r="C13" s="115">
        <v>0</v>
      </c>
      <c r="D13" s="115">
        <f t="shared" si="0"/>
        <v>0</v>
      </c>
      <c r="F13" s="25">
        <f>C24+C30+C36+C42+C48+C54+C60</f>
        <v>17.5917774012207</v>
      </c>
      <c r="G13" s="25">
        <f>C25+C31+C37+C43+C49+C55+C61</f>
        <v>11.729678543593323</v>
      </c>
      <c r="H13" s="25">
        <f>C26+C32+C38+C44+C50+C56+C62</f>
        <v>0</v>
      </c>
      <c r="I13" s="25">
        <f>C27+C33+C39+C45+C51+C57+C63</f>
        <v>20.612401961649159</v>
      </c>
      <c r="J13" s="25">
        <f>C28+C34+C40+C46+C52+C58+C64</f>
        <v>3.5913121214642993</v>
      </c>
      <c r="K13" s="25">
        <f>C29+C35+C41+C47+C53+C59+C65</f>
        <v>66.30346398899998</v>
      </c>
    </row>
    <row r="14" spans="1:11" x14ac:dyDescent="0.25">
      <c r="A14" s="58" t="s">
        <v>2</v>
      </c>
      <c r="B14" s="116">
        <v>0</v>
      </c>
      <c r="C14" s="116">
        <v>0</v>
      </c>
      <c r="D14" s="116">
        <f t="shared" si="0"/>
        <v>0</v>
      </c>
    </row>
    <row r="15" spans="1:11" x14ac:dyDescent="0.25">
      <c r="A15" s="59" t="s">
        <v>3</v>
      </c>
      <c r="B15" s="117">
        <v>69.39</v>
      </c>
      <c r="C15" s="117">
        <v>553.4</v>
      </c>
      <c r="D15" s="117">
        <f t="shared" si="0"/>
        <v>622.79</v>
      </c>
    </row>
    <row r="16" spans="1:11" x14ac:dyDescent="0.25">
      <c r="A16" s="63" t="s">
        <v>4</v>
      </c>
      <c r="B16" s="118">
        <v>1474.91</v>
      </c>
      <c r="C16" s="118">
        <v>550.74</v>
      </c>
      <c r="D16" s="118">
        <f t="shared" si="0"/>
        <v>2025.65</v>
      </c>
    </row>
    <row r="17" spans="1:11" x14ac:dyDescent="0.25">
      <c r="A17" s="61" t="s">
        <v>5</v>
      </c>
      <c r="B17" s="119">
        <v>250.92</v>
      </c>
      <c r="C17" s="119">
        <v>751.14</v>
      </c>
      <c r="D17" s="119">
        <f t="shared" si="0"/>
        <v>1002.06</v>
      </c>
    </row>
    <row r="18" spans="1:11" x14ac:dyDescent="0.25">
      <c r="A18" s="120" t="s">
        <v>11</v>
      </c>
      <c r="B18" s="125">
        <v>263.41000000000003</v>
      </c>
      <c r="C18" s="125">
        <v>294.56</v>
      </c>
      <c r="D18" s="123">
        <f t="shared" si="0"/>
        <v>557.97</v>
      </c>
    </row>
    <row r="19" spans="1:11" x14ac:dyDescent="0.25">
      <c r="A19" s="122"/>
      <c r="B19" s="121"/>
      <c r="C19" s="121"/>
      <c r="D19" s="121"/>
      <c r="E19" s="121"/>
    </row>
    <row r="20" spans="1:11" x14ac:dyDescent="0.25">
      <c r="A20" s="32"/>
      <c r="B20" s="30" t="s">
        <v>47</v>
      </c>
      <c r="C20" s="30" t="s">
        <v>48</v>
      </c>
      <c r="D20" s="19" t="s">
        <v>49</v>
      </c>
    </row>
    <row r="21" spans="1:11" x14ac:dyDescent="0.25">
      <c r="A21" s="31"/>
      <c r="B21" s="9" t="s">
        <v>115</v>
      </c>
      <c r="C21" s="9" t="s">
        <v>116</v>
      </c>
      <c r="D21" s="9" t="s">
        <v>117</v>
      </c>
    </row>
    <row r="22" spans="1:11" x14ac:dyDescent="0.25">
      <c r="A22" s="31"/>
      <c r="B22" s="31"/>
      <c r="C22" s="31"/>
      <c r="D22" s="31"/>
      <c r="H22" t="s">
        <v>128</v>
      </c>
      <c r="J22" t="s">
        <v>126</v>
      </c>
    </row>
    <row r="23" spans="1:11" x14ac:dyDescent="0.25">
      <c r="A23" s="9" t="s">
        <v>23</v>
      </c>
      <c r="B23" s="9" t="s">
        <v>22</v>
      </c>
      <c r="C23" s="20" t="s">
        <v>129</v>
      </c>
      <c r="D23" t="s">
        <v>121</v>
      </c>
      <c r="E23" t="s">
        <v>122</v>
      </c>
      <c r="F23" t="s">
        <v>123</v>
      </c>
      <c r="G23" t="s">
        <v>124</v>
      </c>
      <c r="H23" s="168" t="s">
        <v>125</v>
      </c>
      <c r="I23" t="s">
        <v>127</v>
      </c>
      <c r="J23" s="168" t="s">
        <v>125</v>
      </c>
      <c r="K23" s="168"/>
    </row>
    <row r="24" spans="1:11" x14ac:dyDescent="0.25">
      <c r="A24" s="179" t="s">
        <v>0</v>
      </c>
      <c r="B24" s="14" t="s">
        <v>31</v>
      </c>
      <c r="C24" s="15">
        <f>D12*'Consumo eléctrico'!F2</f>
        <v>0</v>
      </c>
    </row>
    <row r="25" spans="1:11" x14ac:dyDescent="0.25">
      <c r="A25" s="180"/>
      <c r="B25" s="14" t="s">
        <v>54</v>
      </c>
      <c r="C25" s="15">
        <f>'Consumo eléctrico'!O2*D12</f>
        <v>0</v>
      </c>
      <c r="D25">
        <f>E25*C25</f>
        <v>0</v>
      </c>
      <c r="E25">
        <v>4.8</v>
      </c>
      <c r="G25">
        <f>F25*D25</f>
        <v>0</v>
      </c>
      <c r="H25">
        <f>G25/E25</f>
        <v>0</v>
      </c>
      <c r="J25" t="e">
        <f>G25/I25</f>
        <v>#DIV/0!</v>
      </c>
    </row>
    <row r="26" spans="1:11" x14ac:dyDescent="0.25">
      <c r="A26" s="180"/>
      <c r="B26" s="14" t="s">
        <v>55</v>
      </c>
      <c r="C26" s="15">
        <v>0</v>
      </c>
      <c r="D26">
        <f>E26*C26</f>
        <v>0</v>
      </c>
      <c r="E26">
        <v>3.3</v>
      </c>
      <c r="G26">
        <f t="shared" ref="G26:G27" si="1">F26*D26</f>
        <v>0</v>
      </c>
      <c r="H26">
        <f t="shared" ref="H26:H27" si="2">G26/E26</f>
        <v>0</v>
      </c>
      <c r="J26" t="e">
        <f>G26/I26</f>
        <v>#DIV/0!</v>
      </c>
    </row>
    <row r="27" spans="1:11" x14ac:dyDescent="0.25">
      <c r="A27" s="180"/>
      <c r="B27" s="17" t="s">
        <v>38</v>
      </c>
      <c r="C27" s="16">
        <f>D12*'Consumo gas natural'!B2</f>
        <v>0</v>
      </c>
      <c r="D27">
        <f>E27*C27</f>
        <v>0</v>
      </c>
      <c r="E27">
        <v>0.5</v>
      </c>
      <c r="G27">
        <f t="shared" si="1"/>
        <v>0</v>
      </c>
      <c r="H27">
        <f t="shared" si="2"/>
        <v>0</v>
      </c>
      <c r="J27" t="e">
        <f>G27/I27</f>
        <v>#DIV/0!</v>
      </c>
    </row>
    <row r="28" spans="1:11" x14ac:dyDescent="0.25">
      <c r="A28" s="180"/>
      <c r="B28" s="17" t="s">
        <v>37</v>
      </c>
      <c r="C28" s="16">
        <f>D12*'Consumo gas natural'!D2</f>
        <v>0</v>
      </c>
    </row>
    <row r="29" spans="1:11" x14ac:dyDescent="0.25">
      <c r="A29" s="181"/>
      <c r="B29" s="23" t="s">
        <v>40</v>
      </c>
      <c r="C29" s="16">
        <v>0</v>
      </c>
    </row>
    <row r="30" spans="1:11" x14ac:dyDescent="0.25">
      <c r="A30" s="182" t="s">
        <v>1</v>
      </c>
      <c r="B30" s="14" t="s">
        <v>31</v>
      </c>
      <c r="C30" s="15">
        <f>D13*'Consumo eléctrico'!F3</f>
        <v>0</v>
      </c>
    </row>
    <row r="31" spans="1:11" x14ac:dyDescent="0.25">
      <c r="A31" s="183"/>
      <c r="B31" s="14" t="s">
        <v>54</v>
      </c>
      <c r="C31" s="15">
        <f>D13*'Consumo eléctrico'!O3</f>
        <v>0</v>
      </c>
    </row>
    <row r="32" spans="1:11" x14ac:dyDescent="0.25">
      <c r="A32" s="183"/>
      <c r="B32" s="14" t="s">
        <v>55</v>
      </c>
      <c r="C32" s="15">
        <v>0</v>
      </c>
    </row>
    <row r="33" spans="1:3" x14ac:dyDescent="0.25">
      <c r="A33" s="183"/>
      <c r="B33" s="17" t="s">
        <v>38</v>
      </c>
      <c r="C33" s="16">
        <f>'Edificio basamento'!D13*'Consumo gas natural'!B3</f>
        <v>0</v>
      </c>
    </row>
    <row r="34" spans="1:3" x14ac:dyDescent="0.25">
      <c r="A34" s="183"/>
      <c r="B34" s="17" t="s">
        <v>37</v>
      </c>
      <c r="C34" s="16">
        <f>D13*'Consumo gas natural'!D3</f>
        <v>0</v>
      </c>
    </row>
    <row r="35" spans="1:3" x14ac:dyDescent="0.25">
      <c r="A35" s="184"/>
      <c r="B35" s="23" t="s">
        <v>40</v>
      </c>
      <c r="C35" s="16">
        <v>0</v>
      </c>
    </row>
    <row r="36" spans="1:3" x14ac:dyDescent="0.25">
      <c r="A36" s="185" t="s">
        <v>2</v>
      </c>
      <c r="B36" s="14" t="s">
        <v>31</v>
      </c>
      <c r="C36" s="15">
        <f>D14*'Consumo eléctrico'!F4</f>
        <v>0</v>
      </c>
    </row>
    <row r="37" spans="1:3" x14ac:dyDescent="0.25">
      <c r="A37" s="186"/>
      <c r="B37" s="14" t="s">
        <v>54</v>
      </c>
      <c r="C37" s="15">
        <f>D14*'Consumo eléctrico'!O4</f>
        <v>0</v>
      </c>
    </row>
    <row r="38" spans="1:3" x14ac:dyDescent="0.25">
      <c r="A38" s="186"/>
      <c r="B38" s="14" t="s">
        <v>55</v>
      </c>
      <c r="C38" s="15">
        <v>0</v>
      </c>
    </row>
    <row r="39" spans="1:3" x14ac:dyDescent="0.25">
      <c r="A39" s="186"/>
      <c r="B39" s="17" t="s">
        <v>38</v>
      </c>
      <c r="C39" s="16">
        <f>D14*'Consumo gas natural'!B4</f>
        <v>0</v>
      </c>
    </row>
    <row r="40" spans="1:3" x14ac:dyDescent="0.25">
      <c r="A40" s="186"/>
      <c r="B40" s="17" t="s">
        <v>37</v>
      </c>
      <c r="C40" s="16">
        <f>D14*'Consumo gas natural'!D4</f>
        <v>0</v>
      </c>
    </row>
    <row r="41" spans="1:3" x14ac:dyDescent="0.25">
      <c r="A41" s="187"/>
      <c r="B41" s="23" t="s">
        <v>40</v>
      </c>
      <c r="C41" s="16">
        <v>0</v>
      </c>
    </row>
    <row r="42" spans="1:3" x14ac:dyDescent="0.25">
      <c r="A42" s="188" t="s">
        <v>32</v>
      </c>
      <c r="B42" s="14" t="s">
        <v>31</v>
      </c>
      <c r="C42" s="15">
        <f>D15*'Consumo eléctrico'!F5</f>
        <v>1.4777017610223997</v>
      </c>
    </row>
    <row r="43" spans="1:3" x14ac:dyDescent="0.25">
      <c r="A43" s="189"/>
      <c r="B43" s="14" t="s">
        <v>54</v>
      </c>
      <c r="C43" s="15">
        <f>D15*'Consumo eléctrico'!O5</f>
        <v>1.1921956901645301</v>
      </c>
    </row>
    <row r="44" spans="1:3" x14ac:dyDescent="0.25">
      <c r="A44" s="189"/>
      <c r="B44" s="14" t="s">
        <v>55</v>
      </c>
      <c r="C44" s="15">
        <v>0</v>
      </c>
    </row>
    <row r="45" spans="1:3" x14ac:dyDescent="0.25">
      <c r="A45" s="189"/>
      <c r="B45" s="17" t="s">
        <v>38</v>
      </c>
      <c r="C45" s="16">
        <f>D15*'Consumo gas natural'!B5</f>
        <v>2.0950290062330144</v>
      </c>
    </row>
    <row r="46" spans="1:3" x14ac:dyDescent="0.25">
      <c r="A46" s="189"/>
      <c r="B46" s="17" t="s">
        <v>37</v>
      </c>
      <c r="C46" s="16">
        <f>D15*'Consumo gas natural'!D5</f>
        <v>6.9387346034999992E-2</v>
      </c>
    </row>
    <row r="47" spans="1:3" x14ac:dyDescent="0.25">
      <c r="A47" s="190"/>
      <c r="B47" s="23" t="s">
        <v>40</v>
      </c>
      <c r="C47" s="16">
        <f>D15*'Consumo gas natural'!F5</f>
        <v>0</v>
      </c>
    </row>
    <row r="48" spans="1:3" x14ac:dyDescent="0.25">
      <c r="A48" s="191" t="s">
        <v>4</v>
      </c>
      <c r="B48" s="14" t="s">
        <v>31</v>
      </c>
      <c r="C48" s="15">
        <f>D16*'Consumo eléctrico'!F6</f>
        <v>10.117857912616728</v>
      </c>
    </row>
    <row r="49" spans="1:10" x14ac:dyDescent="0.25">
      <c r="A49" s="192"/>
      <c r="B49" s="14" t="s">
        <v>54</v>
      </c>
      <c r="C49" s="15">
        <f>'Consumo eléctrico'!O6*D16</f>
        <v>3.1638074701115588</v>
      </c>
    </row>
    <row r="50" spans="1:10" x14ac:dyDescent="0.25">
      <c r="A50" s="192"/>
      <c r="B50" s="14" t="s">
        <v>55</v>
      </c>
      <c r="C50" s="15">
        <v>0</v>
      </c>
    </row>
    <row r="51" spans="1:10" x14ac:dyDescent="0.25">
      <c r="A51" s="192"/>
      <c r="B51" s="17" t="s">
        <v>38</v>
      </c>
      <c r="C51" s="16">
        <f>D16*'Consumo gas natural'!B6</f>
        <v>5.5597151329289449</v>
      </c>
    </row>
    <row r="52" spans="1:10" x14ac:dyDescent="0.25">
      <c r="A52" s="192"/>
      <c r="B52" s="17" t="s">
        <v>37</v>
      </c>
      <c r="C52" s="16">
        <f>D16*'Consumo gas natural'!D6</f>
        <v>1.6042223678024135</v>
      </c>
    </row>
    <row r="53" spans="1:10" x14ac:dyDescent="0.25">
      <c r="A53" s="193"/>
      <c r="B53" s="23" t="s">
        <v>40</v>
      </c>
      <c r="C53" s="16">
        <f>D16*'Consumo gas natural'!F6</f>
        <v>66.30346398899998</v>
      </c>
    </row>
    <row r="54" spans="1:10" x14ac:dyDescent="0.25">
      <c r="A54" s="194" t="s">
        <v>5</v>
      </c>
      <c r="B54" s="14" t="s">
        <v>31</v>
      </c>
      <c r="C54" s="15">
        <f>D17*'Consumo eléctrico'!F7</f>
        <v>4.2632491843886742</v>
      </c>
    </row>
    <row r="55" spans="1:10" x14ac:dyDescent="0.25">
      <c r="A55" s="195"/>
      <c r="B55" s="14" t="s">
        <v>54</v>
      </c>
      <c r="C55" s="15">
        <f>'Consumo eléctrico'!O7*'Edificio basamento'!D17</f>
        <v>5.2721669412722525</v>
      </c>
      <c r="D55">
        <f>E55*C55</f>
        <v>25.306401318106811</v>
      </c>
      <c r="E55">
        <v>4.8</v>
      </c>
      <c r="G55">
        <f>F55*D55</f>
        <v>0</v>
      </c>
      <c r="H55">
        <f>G55/E55</f>
        <v>0</v>
      </c>
      <c r="J55" t="e">
        <f>G55/I55</f>
        <v>#DIV/0!</v>
      </c>
    </row>
    <row r="56" spans="1:10" x14ac:dyDescent="0.25">
      <c r="A56" s="195"/>
      <c r="B56" s="14" t="s">
        <v>55</v>
      </c>
      <c r="C56" s="15">
        <v>0</v>
      </c>
      <c r="D56">
        <f>E56*C56</f>
        <v>0</v>
      </c>
      <c r="E56">
        <v>3.3</v>
      </c>
      <c r="G56">
        <f t="shared" ref="G56:G57" si="3">F56*D56</f>
        <v>0</v>
      </c>
      <c r="H56">
        <f t="shared" ref="H56:H57" si="4">G56/E56</f>
        <v>0</v>
      </c>
      <c r="J56" t="e">
        <f>G56/I56</f>
        <v>#DIV/0!</v>
      </c>
    </row>
    <row r="57" spans="1:10" x14ac:dyDescent="0.25">
      <c r="A57" s="195"/>
      <c r="B57" s="17" t="s">
        <v>38</v>
      </c>
      <c r="C57" s="16">
        <f>D17*'Consumo gas natural'!B7</f>
        <v>9.2647060870886371</v>
      </c>
      <c r="D57">
        <f>E57*C57</f>
        <v>4.6323530435443185</v>
      </c>
      <c r="E57">
        <v>0.5</v>
      </c>
      <c r="G57">
        <f t="shared" si="3"/>
        <v>0</v>
      </c>
      <c r="H57">
        <f t="shared" si="4"/>
        <v>0</v>
      </c>
      <c r="J57" t="e">
        <f>G57/I57</f>
        <v>#DIV/0!</v>
      </c>
    </row>
    <row r="58" spans="1:10" x14ac:dyDescent="0.25">
      <c r="A58" s="195"/>
      <c r="B58" s="17" t="s">
        <v>37</v>
      </c>
      <c r="C58" s="16">
        <f>'Consumo gas natural'!D7*'Edificio basamento'!D17</f>
        <v>1.8395349979253286</v>
      </c>
    </row>
    <row r="59" spans="1:10" x14ac:dyDescent="0.25">
      <c r="A59" s="196"/>
      <c r="B59" s="23" t="s">
        <v>40</v>
      </c>
      <c r="C59" s="16">
        <f>D17*'Consumo gas natural'!F7</f>
        <v>0</v>
      </c>
    </row>
    <row r="60" spans="1:10" x14ac:dyDescent="0.25">
      <c r="A60" s="176" t="s">
        <v>11</v>
      </c>
      <c r="B60" s="14" t="s">
        <v>31</v>
      </c>
      <c r="C60" s="15">
        <f>D18*'Consumo eléctrico'!F8</f>
        <v>1.7329685431928967</v>
      </c>
    </row>
    <row r="61" spans="1:10" x14ac:dyDescent="0.25">
      <c r="A61" s="177"/>
      <c r="B61" s="14" t="s">
        <v>54</v>
      </c>
      <c r="C61" s="15">
        <f>D18*'Consumo eléctrico'!O8</f>
        <v>2.101508442044981</v>
      </c>
    </row>
    <row r="62" spans="1:10" x14ac:dyDescent="0.25">
      <c r="A62" s="177"/>
      <c r="B62" s="14" t="s">
        <v>55</v>
      </c>
      <c r="C62" s="15">
        <v>0</v>
      </c>
    </row>
    <row r="63" spans="1:10" x14ac:dyDescent="0.25">
      <c r="A63" s="177"/>
      <c r="B63" s="17" t="s">
        <v>38</v>
      </c>
      <c r="C63" s="16">
        <f>'Consumo gas natural'!B8*'Edificio basamento'!D18</f>
        <v>3.6929517353985619</v>
      </c>
    </row>
    <row r="64" spans="1:10" x14ac:dyDescent="0.25">
      <c r="A64" s="177"/>
      <c r="B64" s="17" t="s">
        <v>37</v>
      </c>
      <c r="C64" s="16">
        <f>D18*'Consumo gas natural'!D8</f>
        <v>7.8167409701557194E-2</v>
      </c>
    </row>
    <row r="65" spans="1:3" x14ac:dyDescent="0.25">
      <c r="A65" s="178"/>
      <c r="B65" s="23" t="s">
        <v>40</v>
      </c>
      <c r="C65" s="16">
        <f>D18*'Consumo gas natural'!F8</f>
        <v>0</v>
      </c>
    </row>
  </sheetData>
  <mergeCells count="15">
    <mergeCell ref="A1:D1"/>
    <mergeCell ref="A2:A11"/>
    <mergeCell ref="B3:B8"/>
    <mergeCell ref="C3:C8"/>
    <mergeCell ref="D3:D8"/>
    <mergeCell ref="B9:B11"/>
    <mergeCell ref="C9:C11"/>
    <mergeCell ref="D9:D11"/>
    <mergeCell ref="A60:A65"/>
    <mergeCell ref="A24:A29"/>
    <mergeCell ref="A30:A35"/>
    <mergeCell ref="A36:A41"/>
    <mergeCell ref="A42:A47"/>
    <mergeCell ref="A48:A53"/>
    <mergeCell ref="A54:A59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3B7A6-9424-4EEB-A436-D37E1C2CB270}">
  <sheetPr>
    <tabColor rgb="FFFF0000"/>
  </sheetPr>
  <dimension ref="A1:Q63"/>
  <sheetViews>
    <sheetView tabSelected="1" topLeftCell="A19" zoomScale="70" zoomScaleNormal="55" workbookViewId="0">
      <selection activeCell="I51" sqref="I51"/>
    </sheetView>
  </sheetViews>
  <sheetFormatPr baseColWidth="10" defaultRowHeight="15" x14ac:dyDescent="0.25"/>
  <cols>
    <col min="1" max="1" width="11.85546875" customWidth="1"/>
    <col min="2" max="2" width="22.85546875" customWidth="1"/>
  </cols>
  <sheetData>
    <row r="1" spans="1:9" x14ac:dyDescent="0.25">
      <c r="A1" s="199" t="s">
        <v>120</v>
      </c>
      <c r="B1" s="200"/>
      <c r="C1" s="126"/>
    </row>
    <row r="2" spans="1:9" x14ac:dyDescent="0.25">
      <c r="A2" s="171" t="s">
        <v>23</v>
      </c>
      <c r="B2" s="9" t="s">
        <v>25</v>
      </c>
    </row>
    <row r="3" spans="1:9" x14ac:dyDescent="0.25">
      <c r="A3" s="171"/>
      <c r="B3" s="173"/>
    </row>
    <row r="4" spans="1:9" x14ac:dyDescent="0.25">
      <c r="A4" s="171"/>
      <c r="B4" s="174"/>
    </row>
    <row r="5" spans="1:9" x14ac:dyDescent="0.25">
      <c r="A5" s="171"/>
      <c r="B5" s="174"/>
    </row>
    <row r="6" spans="1:9" x14ac:dyDescent="0.25">
      <c r="A6" s="171"/>
      <c r="B6" s="174"/>
    </row>
    <row r="7" spans="1:9" x14ac:dyDescent="0.25">
      <c r="A7" s="171"/>
      <c r="B7" s="174"/>
    </row>
    <row r="8" spans="1:9" x14ac:dyDescent="0.25">
      <c r="A8" s="171"/>
      <c r="B8" s="175"/>
    </row>
    <row r="9" spans="1:9" ht="15" customHeight="1" x14ac:dyDescent="0.25">
      <c r="A9" s="171"/>
      <c r="B9" s="201" t="s">
        <v>26</v>
      </c>
    </row>
    <row r="10" spans="1:9" x14ac:dyDescent="0.25">
      <c r="A10" s="171"/>
      <c r="B10" s="201"/>
    </row>
    <row r="11" spans="1:9" x14ac:dyDescent="0.25">
      <c r="A11" s="171"/>
      <c r="B11" s="201"/>
    </row>
    <row r="12" spans="1:9" x14ac:dyDescent="0.25">
      <c r="A12" s="60" t="s">
        <v>0</v>
      </c>
      <c r="B12" s="114">
        <f>'Edificio placa'!I12+'Edificio basamento'!D12</f>
        <v>3808.49</v>
      </c>
      <c r="C12" s="18"/>
      <c r="D12" s="22" t="s">
        <v>31</v>
      </c>
      <c r="E12" s="14" t="s">
        <v>54</v>
      </c>
      <c r="F12" s="14" t="s">
        <v>55</v>
      </c>
      <c r="G12" s="23" t="s">
        <v>38</v>
      </c>
      <c r="H12" s="23" t="s">
        <v>37</v>
      </c>
      <c r="I12" s="23" t="s">
        <v>41</v>
      </c>
    </row>
    <row r="13" spans="1:9" x14ac:dyDescent="0.25">
      <c r="A13" s="57" t="s">
        <v>1</v>
      </c>
      <c r="B13" s="115">
        <f>'Edificio placa'!I13+'Edificio basamento'!D13</f>
        <v>1049.51</v>
      </c>
      <c r="D13" s="24">
        <f>C22+C28+C34+C40+C46+C52+C58</f>
        <v>57.780652578138913</v>
      </c>
      <c r="E13" s="24">
        <f>C23+C29+C35+C41+C47+C53+C59</f>
        <v>42.119261437338324</v>
      </c>
      <c r="F13" s="24">
        <f>C24+C30+C36+C42+C48+C54+C60</f>
        <v>0</v>
      </c>
      <c r="G13" s="24">
        <f>C25+C31+C37+C43+C49+C55+C61</f>
        <v>74.013169103999971</v>
      </c>
      <c r="H13" s="24">
        <f>C26+C32+C38+C44+C50+C56+C62</f>
        <v>13.877469206999995</v>
      </c>
      <c r="I13" s="24">
        <f>C27+C33+C39+C45+C51+C57+C63</f>
        <v>66.30346398899998</v>
      </c>
    </row>
    <row r="14" spans="1:9" x14ac:dyDescent="0.25">
      <c r="A14" s="58" t="s">
        <v>2</v>
      </c>
      <c r="B14" s="116">
        <f>'Edificio placa'!I14+'Edificio basamento'!D14</f>
        <v>637.68000000000006</v>
      </c>
    </row>
    <row r="15" spans="1:9" x14ac:dyDescent="0.25">
      <c r="A15" s="59" t="s">
        <v>3</v>
      </c>
      <c r="B15" s="117">
        <f>'Edificio placa'!I15+'Edificio basamento'!D15</f>
        <v>622.79</v>
      </c>
      <c r="D15" s="197" t="s">
        <v>71</v>
      </c>
      <c r="E15" s="198"/>
    </row>
    <row r="16" spans="1:9" x14ac:dyDescent="0.25">
      <c r="A16" s="63" t="s">
        <v>4</v>
      </c>
      <c r="B16" s="118">
        <f>'Edificio placa'!I16+'Edificio basamento'!D16</f>
        <v>2628.46</v>
      </c>
      <c r="D16" s="22" t="s">
        <v>39</v>
      </c>
      <c r="E16" s="23" t="s">
        <v>35</v>
      </c>
    </row>
    <row r="17" spans="1:17" x14ac:dyDescent="0.25">
      <c r="A17" s="61" t="s">
        <v>5</v>
      </c>
      <c r="B17" s="119">
        <f>'Edificio placa'!I17+'Edificio basamento'!D17</f>
        <v>1511.9099999999999</v>
      </c>
      <c r="D17" s="24">
        <f>SUM(D13:F13)</f>
        <v>99.899914015477236</v>
      </c>
      <c r="E17" s="24">
        <f>SUM(G13:I13)</f>
        <v>154.19410229999994</v>
      </c>
    </row>
    <row r="18" spans="1:17" x14ac:dyDescent="0.25">
      <c r="A18" s="62" t="s">
        <v>11</v>
      </c>
      <c r="B18" s="125">
        <f>'Edificio placa'!I18+'Edificio basamento'!D18</f>
        <v>1485.89</v>
      </c>
    </row>
    <row r="19" spans="1:17" x14ac:dyDescent="0.25">
      <c r="A19" s="13" t="s">
        <v>10</v>
      </c>
      <c r="B19" s="127">
        <f>SUM(B12:B18)</f>
        <v>11744.73</v>
      </c>
    </row>
    <row r="20" spans="1:17" x14ac:dyDescent="0.25">
      <c r="I20" s="18"/>
      <c r="J20" s="18"/>
      <c r="K20" s="18"/>
      <c r="L20" s="18"/>
      <c r="M20" s="18"/>
      <c r="N20" s="18"/>
    </row>
    <row r="21" spans="1:17" x14ac:dyDescent="0.25">
      <c r="A21" s="9" t="s">
        <v>23</v>
      </c>
      <c r="B21" s="9" t="s">
        <v>22</v>
      </c>
      <c r="C21" s="20" t="s">
        <v>129</v>
      </c>
      <c r="D21" s="9" t="s">
        <v>45</v>
      </c>
      <c r="E21" s="9" t="s">
        <v>46</v>
      </c>
    </row>
    <row r="22" spans="1:17" x14ac:dyDescent="0.25">
      <c r="A22" s="179" t="s">
        <v>0</v>
      </c>
      <c r="B22" s="14" t="s">
        <v>31</v>
      </c>
      <c r="C22" s="15">
        <f>'Edificio placa'!C24+'Edificio basamento'!C24</f>
        <v>16.128995957803017</v>
      </c>
      <c r="D22" s="202">
        <f>C22/E$22</f>
        <v>0.15508649959425977</v>
      </c>
      <c r="E22" s="9">
        <v>104</v>
      </c>
      <c r="F22" s="18">
        <f>SUM(C22:C27)</f>
        <v>64.443545430045234</v>
      </c>
    </row>
    <row r="23" spans="1:17" x14ac:dyDescent="0.25">
      <c r="A23" s="180"/>
      <c r="B23" s="14" t="s">
        <v>54</v>
      </c>
      <c r="C23" s="15">
        <f>'Edificio placa'!C25+'Edificio basamento'!C25</f>
        <v>15.458963765804649</v>
      </c>
      <c r="D23" s="202">
        <f t="shared" ref="D23:D63" si="0">C23/E$22</f>
        <v>0.14864388236350623</v>
      </c>
    </row>
    <row r="24" spans="1:17" x14ac:dyDescent="0.25">
      <c r="A24" s="180"/>
      <c r="B24" s="14" t="s">
        <v>55</v>
      </c>
      <c r="C24" s="15">
        <f>'Edificio placa'!C26+'Edificio basamento'!C26</f>
        <v>0</v>
      </c>
      <c r="D24" s="202">
        <f t="shared" si="0"/>
        <v>0</v>
      </c>
      <c r="I24" s="18"/>
      <c r="J24" s="18"/>
      <c r="K24" s="18"/>
      <c r="L24" s="18"/>
      <c r="M24" s="18"/>
      <c r="N24" s="18"/>
      <c r="P24" s="18"/>
      <c r="Q24" s="18"/>
    </row>
    <row r="25" spans="1:17" x14ac:dyDescent="0.25">
      <c r="A25" s="180"/>
      <c r="B25" s="17" t="s">
        <v>38</v>
      </c>
      <c r="C25" s="16">
        <f>'Edificio placa'!C27+'Edificio basamento'!C27</f>
        <v>27.165823331567566</v>
      </c>
      <c r="D25" s="203">
        <f t="shared" si="0"/>
        <v>0.26120983972661121</v>
      </c>
    </row>
    <row r="26" spans="1:17" x14ac:dyDescent="0.25">
      <c r="A26" s="180"/>
      <c r="B26" s="17" t="s">
        <v>37</v>
      </c>
      <c r="C26" s="16">
        <f>'Edificio placa'!C28+'Edificio basamento'!C28</f>
        <v>5.6897623748699981</v>
      </c>
      <c r="D26" s="203">
        <f t="shared" si="0"/>
        <v>5.4709253604519212E-2</v>
      </c>
    </row>
    <row r="27" spans="1:17" x14ac:dyDescent="0.25">
      <c r="A27" s="181"/>
      <c r="B27" s="23" t="s">
        <v>40</v>
      </c>
      <c r="C27" s="16">
        <f>'Edificio placa'!C29+'Edificio basamento'!C29</f>
        <v>0</v>
      </c>
      <c r="D27" s="203">
        <f t="shared" si="0"/>
        <v>0</v>
      </c>
    </row>
    <row r="28" spans="1:17" x14ac:dyDescent="0.25">
      <c r="A28" s="182" t="s">
        <v>1</v>
      </c>
      <c r="B28" s="14" t="s">
        <v>31</v>
      </c>
      <c r="C28" s="15">
        <f>'Edificio placa'!C30+'Edificio basamento'!C30</f>
        <v>6.8351213305589349</v>
      </c>
      <c r="D28" s="202">
        <f t="shared" si="0"/>
        <v>6.5722320486143598E-2</v>
      </c>
      <c r="F28" s="18">
        <f>SUM(C28:C33)</f>
        <v>23.067976203286591</v>
      </c>
    </row>
    <row r="29" spans="1:17" x14ac:dyDescent="0.25">
      <c r="A29" s="183"/>
      <c r="B29" s="14" t="s">
        <v>54</v>
      </c>
      <c r="C29" s="15">
        <f>'Edificio placa'!C31+'Edificio basamento'!C31</f>
        <v>4.8312044081682197</v>
      </c>
      <c r="D29" s="202">
        <f t="shared" si="0"/>
        <v>4.6453888540079036E-2</v>
      </c>
    </row>
    <row r="30" spans="1:17" x14ac:dyDescent="0.25">
      <c r="A30" s="183"/>
      <c r="B30" s="14" t="s">
        <v>55</v>
      </c>
      <c r="C30" s="15">
        <f>'Edificio placa'!C32+'Edificio basamento'!C32</f>
        <v>0</v>
      </c>
      <c r="D30" s="202">
        <f t="shared" si="0"/>
        <v>0</v>
      </c>
    </row>
    <row r="31" spans="1:17" x14ac:dyDescent="0.25">
      <c r="A31" s="183"/>
      <c r="B31" s="17" t="s">
        <v>38</v>
      </c>
      <c r="C31" s="16">
        <f>'Edificio placa'!C33+'Edificio basamento'!C33</f>
        <v>8.4873819310894341</v>
      </c>
      <c r="D31" s="203">
        <f t="shared" si="0"/>
        <v>8.1609441645090708E-2</v>
      </c>
    </row>
    <row r="32" spans="1:17" x14ac:dyDescent="0.25">
      <c r="A32" s="183"/>
      <c r="B32" s="17" t="s">
        <v>37</v>
      </c>
      <c r="C32" s="16">
        <f>'Edificio placa'!C34+'Edificio basamento'!C34</f>
        <v>2.9142685334699991</v>
      </c>
      <c r="D32" s="203">
        <f t="shared" si="0"/>
        <v>2.8021812821826916E-2</v>
      </c>
    </row>
    <row r="33" spans="1:6" x14ac:dyDescent="0.25">
      <c r="A33" s="184"/>
      <c r="B33" s="23" t="s">
        <v>40</v>
      </c>
      <c r="C33" s="16">
        <f>'Edificio placa'!C35+'Edificio basamento'!C35</f>
        <v>0</v>
      </c>
      <c r="D33" s="203">
        <f t="shared" si="0"/>
        <v>0</v>
      </c>
    </row>
    <row r="34" spans="1:6" x14ac:dyDescent="0.25">
      <c r="A34" s="185" t="s">
        <v>2</v>
      </c>
      <c r="B34" s="14" t="s">
        <v>31</v>
      </c>
      <c r="C34" s="15">
        <f>'Edificio placa'!C36+'Edificio basamento'!C36</f>
        <v>9.1626752648829513</v>
      </c>
      <c r="D34" s="202">
        <f t="shared" si="0"/>
        <v>8.8102646777720686E-2</v>
      </c>
      <c r="F34" s="18">
        <f>SUM(C34:C39)</f>
        <v>17.519666729826657</v>
      </c>
    </row>
    <row r="35" spans="1:6" x14ac:dyDescent="0.25">
      <c r="A35" s="186"/>
      <c r="B35" s="14" t="s">
        <v>54</v>
      </c>
      <c r="C35" s="15">
        <f>'Edificio placa'!C37+'Edificio basamento'!C37</f>
        <v>2.9805454516678362</v>
      </c>
      <c r="D35" s="202">
        <f t="shared" si="0"/>
        <v>2.8659090881421503E-2</v>
      </c>
      <c r="F35" s="18"/>
    </row>
    <row r="36" spans="1:6" x14ac:dyDescent="0.25">
      <c r="A36" s="186"/>
      <c r="B36" s="14" t="s">
        <v>55</v>
      </c>
      <c r="C36" s="15">
        <f>'Edificio placa'!C38+'Edificio basamento'!C38</f>
        <v>0</v>
      </c>
      <c r="D36" s="202">
        <f t="shared" si="0"/>
        <v>0</v>
      </c>
    </row>
    <row r="37" spans="1:6" x14ac:dyDescent="0.25">
      <c r="A37" s="186"/>
      <c r="B37" s="17" t="s">
        <v>38</v>
      </c>
      <c r="C37" s="16">
        <f>'Edificio placa'!C39+'Edificio basamento'!C39</f>
        <v>5.2376713212058679</v>
      </c>
      <c r="D37" s="203">
        <f t="shared" si="0"/>
        <v>5.0362224242364112E-2</v>
      </c>
    </row>
    <row r="38" spans="1:6" x14ac:dyDescent="0.25">
      <c r="A38" s="186"/>
      <c r="B38" s="17" t="s">
        <v>37</v>
      </c>
      <c r="C38" s="16">
        <f>'Edificio placa'!C40+'Edificio basamento'!C40</f>
        <v>0.13877469206999998</v>
      </c>
      <c r="D38" s="203">
        <f t="shared" si="0"/>
        <v>1.3343720391346152E-3</v>
      </c>
    </row>
    <row r="39" spans="1:6" x14ac:dyDescent="0.25">
      <c r="A39" s="187"/>
      <c r="B39" s="23" t="s">
        <v>40</v>
      </c>
      <c r="C39" s="16">
        <f>'Edificio placa'!C41+'Edificio basamento'!C41</f>
        <v>0</v>
      </c>
      <c r="D39" s="203">
        <f t="shared" si="0"/>
        <v>0</v>
      </c>
    </row>
    <row r="40" spans="1:6" x14ac:dyDescent="0.25">
      <c r="A40" s="188" t="s">
        <v>32</v>
      </c>
      <c r="B40" s="14" t="s">
        <v>31</v>
      </c>
      <c r="C40" s="15">
        <f>'Edificio placa'!C42+'Edificio basamento'!C42</f>
        <v>1.4777017610223997</v>
      </c>
      <c r="D40" s="202">
        <f t="shared" si="0"/>
        <v>1.4208670779061535E-2</v>
      </c>
      <c r="F40" s="18">
        <f>SUM(C40:C45)</f>
        <v>4.8343138034549442</v>
      </c>
    </row>
    <row r="41" spans="1:6" x14ac:dyDescent="0.25">
      <c r="A41" s="189"/>
      <c r="B41" s="14" t="s">
        <v>54</v>
      </c>
      <c r="C41" s="15">
        <f>'Edificio placa'!C43+'Edificio basamento'!C43</f>
        <v>1.1921956901645301</v>
      </c>
      <c r="D41" s="202">
        <f t="shared" si="0"/>
        <v>1.1463420097735866E-2</v>
      </c>
    </row>
    <row r="42" spans="1:6" x14ac:dyDescent="0.25">
      <c r="A42" s="189"/>
      <c r="B42" s="14" t="s">
        <v>55</v>
      </c>
      <c r="C42" s="15">
        <f>'Edificio placa'!C44+'Edificio basamento'!C44</f>
        <v>0</v>
      </c>
      <c r="D42" s="202">
        <f t="shared" si="0"/>
        <v>0</v>
      </c>
    </row>
    <row r="43" spans="1:6" x14ac:dyDescent="0.25">
      <c r="A43" s="189"/>
      <c r="B43" s="17" t="s">
        <v>38</v>
      </c>
      <c r="C43" s="16">
        <f>'Edificio placa'!C45+'Edificio basamento'!C45</f>
        <v>2.0950290062330144</v>
      </c>
      <c r="D43" s="203">
        <f>C43/E$22</f>
        <v>2.0144509675317446E-2</v>
      </c>
    </row>
    <row r="44" spans="1:6" x14ac:dyDescent="0.25">
      <c r="A44" s="189"/>
      <c r="B44" s="17" t="s">
        <v>37</v>
      </c>
      <c r="C44" s="16">
        <f>'Edificio placa'!C46+'Edificio basamento'!C46</f>
        <v>6.9387346034999992E-2</v>
      </c>
      <c r="D44" s="203">
        <f t="shared" si="0"/>
        <v>6.6718601956730758E-4</v>
      </c>
    </row>
    <row r="45" spans="1:6" x14ac:dyDescent="0.25">
      <c r="A45" s="190"/>
      <c r="B45" s="23" t="s">
        <v>40</v>
      </c>
      <c r="C45" s="16">
        <f>'Edificio placa'!C47+'Edificio basamento'!C47</f>
        <v>0</v>
      </c>
      <c r="D45" s="203">
        <f t="shared" si="0"/>
        <v>0</v>
      </c>
    </row>
    <row r="46" spans="1:6" x14ac:dyDescent="0.25">
      <c r="A46" s="191" t="s">
        <v>4</v>
      </c>
      <c r="B46" s="14" t="s">
        <v>31</v>
      </c>
      <c r="C46" s="15">
        <f>'Edificio placa'!C48+'Edificio basamento'!C48</f>
        <v>13.128815347664485</v>
      </c>
      <c r="D46" s="202">
        <f t="shared" si="0"/>
        <v>0.12623860911215851</v>
      </c>
      <c r="F46" s="18">
        <f>SUM(C46:C51)</f>
        <v>92.833441702355373</v>
      </c>
    </row>
    <row r="47" spans="1:6" x14ac:dyDescent="0.25">
      <c r="A47" s="192"/>
      <c r="B47" s="14" t="s">
        <v>54</v>
      </c>
      <c r="C47" s="15">
        <f>'Edificio placa'!C49+'Edificio basamento'!C49</f>
        <v>4.1053199629202615</v>
      </c>
      <c r="D47" s="202">
        <f t="shared" si="0"/>
        <v>3.9474230412694822E-2</v>
      </c>
    </row>
    <row r="48" spans="1:6" x14ac:dyDescent="0.25">
      <c r="A48" s="192"/>
      <c r="B48" s="14" t="s">
        <v>55</v>
      </c>
      <c r="C48" s="15">
        <f>'Edificio placa'!C50+'Edificio basamento'!C50</f>
        <v>0</v>
      </c>
      <c r="D48" s="202">
        <f t="shared" si="0"/>
        <v>0</v>
      </c>
    </row>
    <row r="49" spans="1:6" x14ac:dyDescent="0.25">
      <c r="A49" s="192"/>
      <c r="B49" s="17" t="s">
        <v>38</v>
      </c>
      <c r="C49" s="16">
        <f>'Edificio placa'!C51+'Edificio basamento'!C51</f>
        <v>7.2142220217206399</v>
      </c>
      <c r="D49" s="203">
        <f t="shared" si="0"/>
        <v>6.9367519439621536E-2</v>
      </c>
    </row>
    <row r="50" spans="1:6" x14ac:dyDescent="0.25">
      <c r="A50" s="192"/>
      <c r="B50" s="17" t="s">
        <v>37</v>
      </c>
      <c r="C50" s="16">
        <f>'Edificio placa'!C52+'Edificio basamento'!C52</f>
        <v>2.0816203810499996</v>
      </c>
      <c r="D50" s="203">
        <f>C50/E$22</f>
        <v>2.0015580587019226E-2</v>
      </c>
    </row>
    <row r="51" spans="1:6" x14ac:dyDescent="0.25">
      <c r="A51" s="193"/>
      <c r="B51" s="23" t="s">
        <v>40</v>
      </c>
      <c r="C51" s="16">
        <f>'Edificio placa'!C53+'Edificio basamento'!C53</f>
        <v>66.30346398899998</v>
      </c>
      <c r="D51" s="203">
        <f t="shared" si="0"/>
        <v>0.63753330758653826</v>
      </c>
    </row>
    <row r="52" spans="1:6" x14ac:dyDescent="0.25">
      <c r="A52" s="194" t="s">
        <v>5</v>
      </c>
      <c r="B52" s="14" t="s">
        <v>31</v>
      </c>
      <c r="C52" s="15">
        <f>'Edificio placa'!C54+'Edificio basamento'!C54</f>
        <v>6.4323983338014497</v>
      </c>
      <c r="D52" s="202">
        <f t="shared" si="0"/>
        <v>6.1849983978860094E-2</v>
      </c>
      <c r="F52" s="18">
        <f>SUM(C52:C57)</f>
        <v>31.141153357475076</v>
      </c>
    </row>
    <row r="53" spans="1:6" x14ac:dyDescent="0.25">
      <c r="A53" s="195"/>
      <c r="B53" s="14" t="s">
        <v>54</v>
      </c>
      <c r="C53" s="15">
        <f>'Edificio placa'!C55+'Edificio basamento'!C55</f>
        <v>7.9546553301987224</v>
      </c>
      <c r="D53" s="202">
        <f t="shared" si="0"/>
        <v>7.6487070482680025E-2</v>
      </c>
    </row>
    <row r="54" spans="1:6" x14ac:dyDescent="0.25">
      <c r="A54" s="195"/>
      <c r="B54" s="14" t="s">
        <v>55</v>
      </c>
      <c r="C54" s="15">
        <f>'Edificio placa'!C56+'Edificio basamento'!C56</f>
        <v>0</v>
      </c>
      <c r="D54" s="202">
        <f t="shared" si="0"/>
        <v>0</v>
      </c>
    </row>
    <row r="55" spans="1:6" x14ac:dyDescent="0.25">
      <c r="A55" s="195"/>
      <c r="B55" s="17" t="s">
        <v>38</v>
      </c>
      <c r="C55" s="16">
        <f>'Edificio placa'!C57+'Edificio basamento'!C57</f>
        <v>13.978605852074907</v>
      </c>
      <c r="D55" s="203">
        <f t="shared" si="0"/>
        <v>0.13440967165456641</v>
      </c>
    </row>
    <row r="56" spans="1:6" x14ac:dyDescent="0.25">
      <c r="A56" s="195"/>
      <c r="B56" s="17" t="s">
        <v>37</v>
      </c>
      <c r="C56" s="16">
        <f>'Edificio placa'!C58+'Edificio basamento'!C58</f>
        <v>2.7754938413999994</v>
      </c>
      <c r="D56" s="203">
        <f t="shared" si="0"/>
        <v>2.6687440782692303E-2</v>
      </c>
    </row>
    <row r="57" spans="1:6" x14ac:dyDescent="0.25">
      <c r="A57" s="196"/>
      <c r="B57" s="23" t="s">
        <v>40</v>
      </c>
      <c r="C57" s="16">
        <f>'Edificio placa'!C59+'Edificio basamento'!C59</f>
        <v>0</v>
      </c>
      <c r="D57" s="203">
        <f t="shared" si="0"/>
        <v>0</v>
      </c>
    </row>
    <row r="58" spans="1:6" x14ac:dyDescent="0.25">
      <c r="A58" s="176" t="s">
        <v>11</v>
      </c>
      <c r="B58" s="14" t="s">
        <v>31</v>
      </c>
      <c r="C58" s="15">
        <f>'Edificio placa'!C60+'Edificio basamento'!C60</f>
        <v>4.6149445824056734</v>
      </c>
      <c r="D58" s="202">
        <f>C58/E$22</f>
        <v>4.4374467138516088E-2</v>
      </c>
      <c r="F58" s="18">
        <f>SUM(C58:C63)</f>
        <v>20.253919089033332</v>
      </c>
    </row>
    <row r="59" spans="1:6" x14ac:dyDescent="0.25">
      <c r="A59" s="177"/>
      <c r="B59" s="14" t="s">
        <v>54</v>
      </c>
      <c r="C59" s="15">
        <f>'Edificio placa'!C61+'Edificio basamento'!C61</f>
        <v>5.5963768284141029</v>
      </c>
      <c r="D59" s="202">
        <f t="shared" si="0"/>
        <v>5.3811315657827916E-2</v>
      </c>
    </row>
    <row r="60" spans="1:6" x14ac:dyDescent="0.25">
      <c r="A60" s="177"/>
      <c r="B60" s="14" t="s">
        <v>55</v>
      </c>
      <c r="C60" s="15">
        <f>'Edificio placa'!C62+'Edificio basamento'!C62</f>
        <v>0</v>
      </c>
      <c r="D60" s="202">
        <f t="shared" si="0"/>
        <v>0</v>
      </c>
    </row>
    <row r="61" spans="1:6" x14ac:dyDescent="0.25">
      <c r="A61" s="177"/>
      <c r="B61" s="17" t="s">
        <v>38</v>
      </c>
      <c r="C61" s="16">
        <f>'Edificio placa'!C63+'Edificio basamento'!C63</f>
        <v>9.834435640108552</v>
      </c>
      <c r="D61" s="203">
        <f t="shared" si="0"/>
        <v>9.4561881154889921E-2</v>
      </c>
    </row>
    <row r="62" spans="1:6" x14ac:dyDescent="0.25">
      <c r="A62" s="177"/>
      <c r="B62" s="17" t="s">
        <v>37</v>
      </c>
      <c r="C62" s="16">
        <f>'Edificio placa'!C64+'Edificio basamento'!C64</f>
        <v>0.20816203810499995</v>
      </c>
      <c r="D62" s="203">
        <f t="shared" si="0"/>
        <v>2.0015580587019227E-3</v>
      </c>
    </row>
    <row r="63" spans="1:6" x14ac:dyDescent="0.25">
      <c r="A63" s="178"/>
      <c r="B63" s="23" t="s">
        <v>40</v>
      </c>
      <c r="C63" s="16">
        <f>'Edificio placa'!C65+'Edificio basamento'!C65</f>
        <v>0</v>
      </c>
      <c r="D63" s="203">
        <f t="shared" si="0"/>
        <v>0</v>
      </c>
    </row>
  </sheetData>
  <mergeCells count="12">
    <mergeCell ref="D15:E15"/>
    <mergeCell ref="A22:A27"/>
    <mergeCell ref="A58:A63"/>
    <mergeCell ref="A1:B1"/>
    <mergeCell ref="A28:A33"/>
    <mergeCell ref="A34:A39"/>
    <mergeCell ref="A40:A45"/>
    <mergeCell ref="A46:A51"/>
    <mergeCell ref="A52:A57"/>
    <mergeCell ref="A2:A11"/>
    <mergeCell ref="B9:B11"/>
    <mergeCell ref="B3:B8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6EEB4-EBF9-4F80-9D31-CEE4A1FF43DF}">
  <sheetPr>
    <tabColor theme="0" tint="-0.249977111117893"/>
  </sheetPr>
  <dimension ref="A1:O21"/>
  <sheetViews>
    <sheetView zoomScale="85" zoomScaleNormal="85" workbookViewId="0">
      <selection activeCell="L24" sqref="L24"/>
    </sheetView>
  </sheetViews>
  <sheetFormatPr baseColWidth="10" defaultRowHeight="15" x14ac:dyDescent="0.25"/>
  <cols>
    <col min="1" max="1" width="14.85546875" customWidth="1"/>
    <col min="2" max="3" width="13.85546875" style="1" customWidth="1"/>
    <col min="4" max="4" width="16.140625" customWidth="1"/>
    <col min="5" max="5" width="14.42578125" customWidth="1"/>
    <col min="6" max="6" width="13" customWidth="1"/>
  </cols>
  <sheetData>
    <row r="1" spans="1:15" ht="105" x14ac:dyDescent="0.25">
      <c r="A1" s="26" t="s">
        <v>12</v>
      </c>
      <c r="B1" s="27" t="s">
        <v>15</v>
      </c>
      <c r="C1" s="27" t="s">
        <v>17</v>
      </c>
      <c r="D1" s="27" t="s">
        <v>16</v>
      </c>
      <c r="E1" s="26" t="s">
        <v>13</v>
      </c>
      <c r="F1" s="26" t="s">
        <v>14</v>
      </c>
      <c r="H1" s="26" t="s">
        <v>100</v>
      </c>
      <c r="I1" s="26" t="s">
        <v>101</v>
      </c>
      <c r="K1" s="26" t="s">
        <v>102</v>
      </c>
      <c r="L1" s="26" t="s">
        <v>103</v>
      </c>
      <c r="N1" s="26" t="s">
        <v>104</v>
      </c>
      <c r="O1" s="26" t="s">
        <v>105</v>
      </c>
    </row>
    <row r="2" spans="1:15" ht="15" customHeight="1" x14ac:dyDescent="0.25">
      <c r="A2" s="5" t="s">
        <v>6</v>
      </c>
      <c r="B2" s="40">
        <v>2189.248</v>
      </c>
      <c r="C2" s="40">
        <v>3808.49</v>
      </c>
      <c r="D2" s="5">
        <f>B2/C2</f>
        <v>0.57483359546696988</v>
      </c>
      <c r="E2" s="41">
        <f>D2*365</f>
        <v>209.81426234544401</v>
      </c>
      <c r="F2" s="5">
        <f>E2/11630</f>
        <v>1.8040779221448325E-2</v>
      </c>
      <c r="H2" s="5">
        <v>0.14887968040495272</v>
      </c>
      <c r="I2" s="5">
        <v>0.8511203195950473</v>
      </c>
      <c r="K2" s="5">
        <f>H2*B2</f>
        <v>325.93454256718195</v>
      </c>
      <c r="L2" s="5">
        <f>B2*I2</f>
        <v>1863.3134574328183</v>
      </c>
      <c r="N2" s="5">
        <f>K2/K$9</f>
        <v>0.17647812980174374</v>
      </c>
      <c r="O2" s="5">
        <f>L2/L$9</f>
        <v>0.36704040186950204</v>
      </c>
    </row>
    <row r="3" spans="1:15" ht="15" customHeight="1" x14ac:dyDescent="0.25">
      <c r="A3" s="6" t="s">
        <v>7</v>
      </c>
      <c r="B3" s="42">
        <v>808.32</v>
      </c>
      <c r="C3" s="42">
        <v>1049.21</v>
      </c>
      <c r="D3" s="6">
        <f>B3/C3</f>
        <v>0.77040821189275743</v>
      </c>
      <c r="E3" s="43">
        <f>D3*365</f>
        <v>281.19899734085647</v>
      </c>
      <c r="F3" s="6">
        <f>E3/11630</f>
        <v>2.4178761594226696E-2</v>
      </c>
      <c r="H3" s="6">
        <v>0.2797994149083346</v>
      </c>
      <c r="I3" s="6">
        <v>0.7202005850916654</v>
      </c>
      <c r="K3" s="6">
        <f t="shared" ref="K3:K8" si="0">H3*B3</f>
        <v>226.16746305870504</v>
      </c>
      <c r="L3" s="6">
        <f t="shared" ref="L3:L8" si="1">B3*I3</f>
        <v>582.15253694129501</v>
      </c>
      <c r="N3" s="6">
        <f t="shared" ref="N3:O8" si="2">K3/K$9</f>
        <v>0.12245897776967962</v>
      </c>
      <c r="O3" s="6">
        <f t="shared" si="2"/>
        <v>0.11467394294606335</v>
      </c>
    </row>
    <row r="4" spans="1:15" ht="15" customHeight="1" x14ac:dyDescent="0.25">
      <c r="A4" s="21" t="s">
        <v>2</v>
      </c>
      <c r="B4" s="44">
        <v>841.60299999999995</v>
      </c>
      <c r="C4" s="44">
        <v>637.67999999999995</v>
      </c>
      <c r="D4" s="21">
        <f>B4/C4</f>
        <v>1.3197889223434951</v>
      </c>
      <c r="E4" s="45">
        <f>D4*365</f>
        <v>481.7229566553757</v>
      </c>
      <c r="F4" s="21">
        <f>E4/11630</f>
        <v>4.1420718543024565E-2</v>
      </c>
      <c r="H4" s="21">
        <v>0.57313159101329669</v>
      </c>
      <c r="I4" s="21">
        <v>0.42686840898670336</v>
      </c>
      <c r="K4" s="21">
        <f t="shared" si="0"/>
        <v>482.3492663915635</v>
      </c>
      <c r="L4" s="21">
        <f t="shared" si="1"/>
        <v>359.25373360843651</v>
      </c>
      <c r="N4" s="21">
        <f t="shared" si="2"/>
        <v>0.26116930035570057</v>
      </c>
      <c r="O4" s="21">
        <f t="shared" si="2"/>
        <v>7.076674846669688E-2</v>
      </c>
    </row>
    <row r="5" spans="1:15" ht="15" customHeight="1" x14ac:dyDescent="0.25">
      <c r="A5" s="2" t="s">
        <v>8</v>
      </c>
      <c r="B5" s="46">
        <v>185.041</v>
      </c>
      <c r="C5" s="46">
        <v>622.79</v>
      </c>
      <c r="D5" s="2">
        <f t="shared" ref="D5:D7" si="3">B5/C5</f>
        <v>0.29711620289343116</v>
      </c>
      <c r="E5" s="46">
        <f t="shared" ref="E5:E7" si="4">D5*365</f>
        <v>108.44741405610237</v>
      </c>
      <c r="F5" s="2">
        <f t="shared" ref="F5:F8" si="5">E5/11630</f>
        <v>9.3247991449787078E-3</v>
      </c>
      <c r="H5" s="2">
        <v>0.22342193028423332</v>
      </c>
      <c r="I5" s="2">
        <v>0.77657806971576671</v>
      </c>
      <c r="K5" s="2">
        <f t="shared" si="0"/>
        <v>41.342217401724817</v>
      </c>
      <c r="L5" s="2">
        <f t="shared" si="1"/>
        <v>143.69878259827519</v>
      </c>
      <c r="N5" s="2">
        <f t="shared" si="2"/>
        <v>2.2384854184056429E-2</v>
      </c>
      <c r="O5" s="2">
        <f t="shared" si="2"/>
        <v>2.830616539725753E-2</v>
      </c>
    </row>
    <row r="6" spans="1:15" ht="15" customHeight="1" x14ac:dyDescent="0.25">
      <c r="A6" s="3" t="s">
        <v>4</v>
      </c>
      <c r="B6" s="47">
        <v>1194.4359999999999</v>
      </c>
      <c r="C6" s="48">
        <v>2628.46</v>
      </c>
      <c r="D6" s="3">
        <f t="shared" si="3"/>
        <v>0.45442426363726285</v>
      </c>
      <c r="E6" s="49">
        <f t="shared" si="4"/>
        <v>165.86485622760094</v>
      </c>
      <c r="F6" s="3">
        <f t="shared" si="5"/>
        <v>1.4261810509681939E-2</v>
      </c>
      <c r="H6" s="3">
        <v>0.585724101420381</v>
      </c>
      <c r="I6" s="3">
        <v>0.41427589857961905</v>
      </c>
      <c r="K6" s="3">
        <f t="shared" si="0"/>
        <v>699.6099528041542</v>
      </c>
      <c r="L6" s="3">
        <f t="shared" si="1"/>
        <v>494.82604719584583</v>
      </c>
      <c r="N6" s="3">
        <f t="shared" si="2"/>
        <v>0.37880568008870813</v>
      </c>
      <c r="O6" s="3">
        <f t="shared" si="2"/>
        <v>9.7472140553575531E-2</v>
      </c>
    </row>
    <row r="7" spans="1:15" ht="15" customHeight="1" x14ac:dyDescent="0.25">
      <c r="A7" s="4" t="s">
        <v>5</v>
      </c>
      <c r="B7" s="50">
        <v>997.11500000000001</v>
      </c>
      <c r="C7" s="50">
        <v>1511.91</v>
      </c>
      <c r="D7" s="4">
        <f t="shared" si="3"/>
        <v>0.65950684895264922</v>
      </c>
      <c r="E7" s="51">
        <f t="shared" si="4"/>
        <v>240.71999986771695</v>
      </c>
      <c r="F7" s="4">
        <f t="shared" si="5"/>
        <v>2.0698194313647202E-2</v>
      </c>
      <c r="H7" s="4">
        <v>3.8428332440942056E-2</v>
      </c>
      <c r="I7" s="4">
        <v>0.96157166755905799</v>
      </c>
      <c r="K7" s="4">
        <f t="shared" si="0"/>
        <v>38.317466701849938</v>
      </c>
      <c r="L7" s="4">
        <f t="shared" si="1"/>
        <v>958.79753329815014</v>
      </c>
      <c r="N7" s="4">
        <f t="shared" si="2"/>
        <v>2.074709482775744E-2</v>
      </c>
      <c r="O7" s="4">
        <f t="shared" si="2"/>
        <v>0.18886646824206102</v>
      </c>
    </row>
    <row r="8" spans="1:15" x14ac:dyDescent="0.25">
      <c r="A8" s="7" t="s">
        <v>9</v>
      </c>
      <c r="B8" s="53">
        <v>707.71</v>
      </c>
      <c r="C8" s="54">
        <v>1485.89</v>
      </c>
      <c r="D8" s="52">
        <f>B8/C8</f>
        <v>0.47628693914085163</v>
      </c>
      <c r="E8" s="55">
        <f>D8*365</f>
        <v>173.84473278641084</v>
      </c>
      <c r="F8" s="7">
        <f t="shared" si="5"/>
        <v>1.4947956387481585E-2</v>
      </c>
      <c r="H8" s="7">
        <v>4.6858983745790013E-2</v>
      </c>
      <c r="I8" s="7">
        <v>0.95314101625420999</v>
      </c>
      <c r="K8" s="7">
        <f t="shared" si="0"/>
        <v>33.162571386733049</v>
      </c>
      <c r="L8" s="7">
        <f t="shared" si="1"/>
        <v>674.54742861326702</v>
      </c>
      <c r="N8" s="7">
        <f t="shared" si="2"/>
        <v>1.7955962972354033E-2</v>
      </c>
      <c r="O8" s="7">
        <f t="shared" si="2"/>
        <v>0.13287413252484356</v>
      </c>
    </row>
    <row r="9" spans="1:15" x14ac:dyDescent="0.25">
      <c r="A9" s="8" t="s">
        <v>10</v>
      </c>
      <c r="B9" s="8">
        <f>SUM(B2:B8)</f>
        <v>6923.473</v>
      </c>
      <c r="C9" s="8">
        <f>SUM(C2:C8)</f>
        <v>11744.43</v>
      </c>
      <c r="D9" s="8">
        <f>B9/C9</f>
        <v>0.58951119807432117</v>
      </c>
      <c r="E9" s="56">
        <f>D9*365</f>
        <v>215.17158729712722</v>
      </c>
      <c r="F9" s="8">
        <f>E9/11630</f>
        <v>1.850142625082779E-2</v>
      </c>
      <c r="K9" s="163">
        <f>SUM(K2:K8)</f>
        <v>1846.8834803119125</v>
      </c>
      <c r="L9" s="163">
        <f>SUM(L2:L8)</f>
        <v>5076.5895196880883</v>
      </c>
      <c r="N9" s="163">
        <f>SUM(N2:N8)</f>
        <v>1</v>
      </c>
      <c r="O9" s="163">
        <f>SUM(O2:O8)</f>
        <v>0.99999999999999989</v>
      </c>
    </row>
    <row r="11" spans="1:15" x14ac:dyDescent="0.25">
      <c r="A11" s="11" t="s">
        <v>19</v>
      </c>
      <c r="B11" s="10" t="s">
        <v>18</v>
      </c>
    </row>
    <row r="12" spans="1:15" x14ac:dyDescent="0.25">
      <c r="A12" s="11" t="s">
        <v>20</v>
      </c>
      <c r="B12" s="10" t="s">
        <v>21</v>
      </c>
    </row>
    <row r="15" spans="1:15" x14ac:dyDescent="0.25">
      <c r="A15" s="11"/>
      <c r="B15" s="10"/>
    </row>
    <row r="18" spans="2:10" ht="15.75" x14ac:dyDescent="0.25">
      <c r="B18" s="12"/>
    </row>
    <row r="21" spans="2:10" x14ac:dyDescent="0.25">
      <c r="J21" t="s">
        <v>99</v>
      </c>
    </row>
  </sheetData>
  <phoneticPr fontId="12" type="noConversion"/>
  <hyperlinks>
    <hyperlink ref="B11" r:id="rId1" xr:uid="{08795089-9443-4C61-BA7C-3A747FCC8B70}"/>
    <hyperlink ref="B12" r:id="rId2" xr:uid="{EB6682C0-D6B4-4C44-A35C-10DBF5CA55CD}"/>
  </hyperlinks>
  <pageMargins left="0.7" right="0.7" top="0.75" bottom="0.75" header="0.3" footer="0.3"/>
  <pageSetup paperSize="9" orientation="portrait" horizontalDpi="200" verticalDpi="200" r:id="rId3"/>
  <drawing r:id="rId4"/>
  <legacy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F647B-EDF8-426F-82A4-F41C08F31E40}">
  <sheetPr>
    <tabColor rgb="FFFFFF00"/>
  </sheetPr>
  <dimension ref="A1:C6"/>
  <sheetViews>
    <sheetView zoomScale="85" zoomScaleNormal="85" workbookViewId="0">
      <selection activeCell="G15" sqref="G15"/>
    </sheetView>
  </sheetViews>
  <sheetFormatPr baseColWidth="10" defaultRowHeight="15" x14ac:dyDescent="0.25"/>
  <cols>
    <col min="1" max="1" width="17.28515625" bestFit="1" customWidth="1"/>
    <col min="2" max="2" width="24" bestFit="1" customWidth="1"/>
    <col min="3" max="3" width="20.140625" bestFit="1" customWidth="1"/>
    <col min="4" max="4" width="24.5703125" bestFit="1" customWidth="1"/>
    <col min="5" max="5" width="17" bestFit="1" customWidth="1"/>
    <col min="6" max="6" width="22.140625" bestFit="1" customWidth="1"/>
  </cols>
  <sheetData>
    <row r="1" spans="1:3" x14ac:dyDescent="0.25">
      <c r="A1" s="9" t="s">
        <v>33</v>
      </c>
      <c r="B1" s="9" t="s">
        <v>36</v>
      </c>
    </row>
    <row r="2" spans="1:3" x14ac:dyDescent="0.25">
      <c r="A2" s="65" t="s">
        <v>34</v>
      </c>
      <c r="B2" s="65">
        <v>99.899914015477208</v>
      </c>
    </row>
    <row r="3" spans="1:3" x14ac:dyDescent="0.25">
      <c r="A3" s="66" t="s">
        <v>35</v>
      </c>
      <c r="B3" s="66">
        <v>154.19410229999997</v>
      </c>
    </row>
    <row r="4" spans="1:3" x14ac:dyDescent="0.25">
      <c r="A4" s="17" t="s">
        <v>56</v>
      </c>
      <c r="B4" s="29">
        <f>B$3*C4</f>
        <v>74.013169103999985</v>
      </c>
      <c r="C4" s="9">
        <v>0.48</v>
      </c>
    </row>
    <row r="5" spans="1:3" x14ac:dyDescent="0.25">
      <c r="A5" s="17" t="s">
        <v>37</v>
      </c>
      <c r="B5" s="29">
        <f t="shared" ref="B5:B6" si="0">B$3*C5</f>
        <v>13.877469206999997</v>
      </c>
      <c r="C5" s="9">
        <v>0.09</v>
      </c>
    </row>
    <row r="6" spans="1:3" x14ac:dyDescent="0.25">
      <c r="A6" s="17" t="s">
        <v>42</v>
      </c>
      <c r="B6" s="29">
        <f t="shared" si="0"/>
        <v>66.30346398899998</v>
      </c>
      <c r="C6" s="9">
        <v>0.43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EE41E-5B2A-49FF-9E6F-9ED0EABDE668}">
  <sheetPr>
    <tabColor rgb="FF00B0F0"/>
  </sheetPr>
  <dimension ref="A1:AJ13"/>
  <sheetViews>
    <sheetView topLeftCell="L1" zoomScale="70" zoomScaleNormal="70" workbookViewId="0">
      <selection activeCell="AJ2" sqref="AJ2"/>
    </sheetView>
  </sheetViews>
  <sheetFormatPr baseColWidth="10" defaultRowHeight="15" x14ac:dyDescent="0.25"/>
  <cols>
    <col min="1" max="21" width="13" customWidth="1"/>
    <col min="25" max="27" width="13" customWidth="1"/>
  </cols>
  <sheetData>
    <row r="1" spans="1:36" ht="150" x14ac:dyDescent="0.25">
      <c r="A1" s="28" t="s">
        <v>68</v>
      </c>
      <c r="B1" s="86" t="s">
        <v>83</v>
      </c>
      <c r="C1" s="130" t="s">
        <v>63</v>
      </c>
      <c r="D1" s="28" t="s">
        <v>67</v>
      </c>
      <c r="E1" s="86" t="s">
        <v>82</v>
      </c>
      <c r="F1" s="132" t="s">
        <v>63</v>
      </c>
      <c r="G1" s="68" t="s">
        <v>88</v>
      </c>
      <c r="H1" s="86" t="s">
        <v>87</v>
      </c>
      <c r="I1" s="124" t="s">
        <v>63</v>
      </c>
      <c r="J1" s="68" t="s">
        <v>88</v>
      </c>
      <c r="K1" s="86" t="s">
        <v>87</v>
      </c>
      <c r="L1" s="165" t="s">
        <v>63</v>
      </c>
      <c r="M1" s="68" t="s">
        <v>62</v>
      </c>
      <c r="N1" s="86" t="s">
        <v>81</v>
      </c>
      <c r="O1" s="132" t="s">
        <v>64</v>
      </c>
      <c r="P1" s="68" t="s">
        <v>60</v>
      </c>
      <c r="Q1" s="86" t="s">
        <v>84</v>
      </c>
      <c r="R1" s="131" t="s">
        <v>65</v>
      </c>
      <c r="S1" s="68" t="s">
        <v>70</v>
      </c>
      <c r="T1" s="26" t="s">
        <v>85</v>
      </c>
      <c r="U1" s="130" t="s">
        <v>69</v>
      </c>
      <c r="V1" s="150" t="str">
        <f>'Consumo gas natural'!G1</f>
        <v>Superficie GN + RE + I+E [m2]</v>
      </c>
      <c r="W1" s="151" t="s">
        <v>61</v>
      </c>
      <c r="X1" s="152" t="s">
        <v>80</v>
      </c>
      <c r="Y1" s="164" t="str">
        <f>'Consumo gas natural'!H1</f>
        <v>Superficie GN + I+E [m2]</v>
      </c>
      <c r="Z1" s="151" t="s">
        <v>61</v>
      </c>
      <c r="AA1" s="152" t="s">
        <v>80</v>
      </c>
      <c r="AB1" s="142" t="s">
        <v>58</v>
      </c>
      <c r="AC1" s="143" t="s">
        <v>61</v>
      </c>
      <c r="AD1" s="144" t="s">
        <v>80</v>
      </c>
      <c r="AE1" s="159" t="str">
        <f>'Consumo gas natural'!O1</f>
        <v>Superficie solo I+E [m2]</v>
      </c>
      <c r="AF1" s="143" t="s">
        <v>61</v>
      </c>
      <c r="AG1" s="144" t="s">
        <v>80</v>
      </c>
      <c r="AH1" s="158" t="s">
        <v>86</v>
      </c>
      <c r="AI1" s="26" t="s">
        <v>66</v>
      </c>
      <c r="AJ1" s="162" t="s">
        <v>71</v>
      </c>
    </row>
    <row r="2" spans="1:36" ht="15" customHeight="1" x14ac:dyDescent="0.25">
      <c r="A2" s="33">
        <v>0.148879680404953</v>
      </c>
      <c r="B2" s="87">
        <f t="shared" ref="B2:B8" si="0">A2*AD2</f>
        <v>0</v>
      </c>
      <c r="C2" s="70" t="e">
        <f t="shared" ref="C2:C8" si="1">B2/AB2</f>
        <v>#DIV/0!</v>
      </c>
      <c r="D2" s="33">
        <f t="shared" ref="D2:D8" si="2">A2+S2/2</f>
        <v>0.51060581623284806</v>
      </c>
      <c r="E2" s="87">
        <f t="shared" ref="E2:E8" si="3">X2*D2</f>
        <v>16.128995957803017</v>
      </c>
      <c r="F2" s="70">
        <f t="shared" ref="F2:F8" si="4">E2/V2</f>
        <v>4.2350107149560631E-3</v>
      </c>
      <c r="G2" s="133">
        <v>1</v>
      </c>
      <c r="H2" s="87">
        <f>G2*AA2</f>
        <v>0</v>
      </c>
      <c r="I2" s="70" t="e">
        <f>H2/Y2</f>
        <v>#DIV/0!</v>
      </c>
      <c r="J2" s="133">
        <v>1</v>
      </c>
      <c r="K2" s="87">
        <f>J2*AG2</f>
        <v>0</v>
      </c>
      <c r="L2" s="70" t="e">
        <f>K2/AE2</f>
        <v>#DIV/0!</v>
      </c>
      <c r="M2" s="94">
        <f t="shared" ref="M2:M8" si="5">P2+S2/2</f>
        <v>0.48939418376715216</v>
      </c>
      <c r="N2" s="87">
        <f t="shared" ref="N2:N8" si="6">M2*X2</f>
        <v>15.458963765804647</v>
      </c>
      <c r="O2" s="70">
        <f t="shared" ref="O2:O8" si="7">N2/V2</f>
        <v>4.0590795212287938E-3</v>
      </c>
      <c r="P2" s="94">
        <v>0.1276680479392571</v>
      </c>
      <c r="Q2" s="87">
        <f t="shared" ref="Q2:Q8" si="8">P2*AD2</f>
        <v>0</v>
      </c>
      <c r="R2" s="70" t="e">
        <f t="shared" ref="R2:R8" si="9">Q2/AB2</f>
        <v>#DIV/0!</v>
      </c>
      <c r="S2" s="94">
        <v>0.72345227165579018</v>
      </c>
      <c r="T2" s="5">
        <f t="shared" ref="T2:T8" si="10">S2*AD2</f>
        <v>0</v>
      </c>
      <c r="U2" s="70" t="e">
        <f t="shared" ref="U2:U8" si="11">T2/AB2</f>
        <v>#DIV/0!</v>
      </c>
      <c r="V2" s="153">
        <f>'Consumo gas natural'!G2</f>
        <v>3808.49</v>
      </c>
      <c r="W2" s="112">
        <f>V2*'Valores teóricos'!F2</f>
        <v>68.708127257093722</v>
      </c>
      <c r="X2" s="154">
        <f t="shared" ref="X2:X8" si="12">W2*AI$2</f>
        <v>31.587959723607657</v>
      </c>
      <c r="Y2" s="153">
        <f>'Consumo gas natural'!H2</f>
        <v>0</v>
      </c>
      <c r="Z2" s="112">
        <f>Y2*'Valores teóricos'!F2</f>
        <v>0</v>
      </c>
      <c r="AA2" s="154">
        <f>Z2*AI$2</f>
        <v>0</v>
      </c>
      <c r="AB2" s="145">
        <f>'Consumo gas natural'!K2</f>
        <v>0</v>
      </c>
      <c r="AC2" s="128">
        <f>AB2*'Valores teóricos'!F2</f>
        <v>0</v>
      </c>
      <c r="AD2" s="146">
        <f t="shared" ref="AD2:AD8" si="13">AC2*AI$2</f>
        <v>0</v>
      </c>
      <c r="AE2" s="160">
        <f>'Consumo gas natural'!O2</f>
        <v>0</v>
      </c>
      <c r="AF2" s="128">
        <f>AE2*'Valores teóricos'!F2</f>
        <v>0</v>
      </c>
      <c r="AG2" s="146">
        <f>AF2*AI$2</f>
        <v>0</v>
      </c>
      <c r="AH2" s="140">
        <f>W9+AC9+AF9+Z9</f>
        <v>217.29595913148771</v>
      </c>
      <c r="AI2" s="9">
        <f>'Valores reales'!B2/AH2</f>
        <v>0.45974124146057815</v>
      </c>
      <c r="AJ2" s="24">
        <f>X9+AD9+AG9+AA9</f>
        <v>99.899914015477222</v>
      </c>
    </row>
    <row r="3" spans="1:36" ht="15" customHeight="1" x14ac:dyDescent="0.25">
      <c r="A3" s="34">
        <v>0.2797994149083346</v>
      </c>
      <c r="B3" s="88">
        <f t="shared" si="0"/>
        <v>0</v>
      </c>
      <c r="C3" s="71" t="e">
        <f t="shared" si="1"/>
        <v>#DIV/0!</v>
      </c>
      <c r="D3" s="34">
        <f t="shared" si="2"/>
        <v>0.58588466357229241</v>
      </c>
      <c r="E3" s="88">
        <f t="shared" si="3"/>
        <v>6.8351213305589349</v>
      </c>
      <c r="F3" s="71">
        <f t="shared" si="4"/>
        <v>6.5126786124562273E-3</v>
      </c>
      <c r="G3" s="134">
        <v>1</v>
      </c>
      <c r="H3" s="88">
        <f t="shared" ref="H3:H8" si="14">G3*AA3</f>
        <v>0</v>
      </c>
      <c r="I3" s="71" t="e">
        <f t="shared" ref="I3:I8" si="15">H3/Y3</f>
        <v>#DIV/0!</v>
      </c>
      <c r="J3" s="134">
        <v>1</v>
      </c>
      <c r="K3" s="88">
        <f t="shared" ref="K3:K8" si="16">J3*AG3</f>
        <v>0</v>
      </c>
      <c r="L3" s="71" t="e">
        <f t="shared" ref="L3:L8" si="17">K3/AE3</f>
        <v>#DIV/0!</v>
      </c>
      <c r="M3" s="95">
        <f t="shared" si="5"/>
        <v>0.41411533642770759</v>
      </c>
      <c r="N3" s="88">
        <f t="shared" si="6"/>
        <v>4.8312044081682197</v>
      </c>
      <c r="O3" s="71">
        <f t="shared" si="7"/>
        <v>4.6032952598529025E-3</v>
      </c>
      <c r="P3" s="95">
        <v>0.10803008776374981</v>
      </c>
      <c r="Q3" s="88">
        <f t="shared" si="8"/>
        <v>0</v>
      </c>
      <c r="R3" s="71" t="e">
        <f t="shared" si="9"/>
        <v>#DIV/0!</v>
      </c>
      <c r="S3" s="95">
        <v>0.61217049732791562</v>
      </c>
      <c r="T3" s="6">
        <f t="shared" si="10"/>
        <v>0</v>
      </c>
      <c r="U3" s="71" t="e">
        <f t="shared" si="11"/>
        <v>#DIV/0!</v>
      </c>
      <c r="V3" s="153">
        <f>'Consumo gas natural'!G3</f>
        <v>1049.51</v>
      </c>
      <c r="W3" s="112">
        <f>V3*'Valores teóricos'!F3</f>
        <v>25.375852080756861</v>
      </c>
      <c r="X3" s="154">
        <f t="shared" si="12"/>
        <v>11.666325738727155</v>
      </c>
      <c r="Y3" s="153">
        <f>'Consumo gas natural'!H3</f>
        <v>0</v>
      </c>
      <c r="Z3" s="112">
        <f>Y3*'Valores teóricos'!F3</f>
        <v>0</v>
      </c>
      <c r="AA3" s="154">
        <f t="shared" ref="AA3:AA8" si="18">Z3*AI$2</f>
        <v>0</v>
      </c>
      <c r="AB3" s="145">
        <f>'Consumo gas natural'!K3</f>
        <v>0</v>
      </c>
      <c r="AC3" s="128">
        <f>AB3*'Valores teóricos'!F3</f>
        <v>0</v>
      </c>
      <c r="AD3" s="146">
        <f t="shared" si="13"/>
        <v>0</v>
      </c>
      <c r="AE3" s="160">
        <f>'Consumo gas natural'!O3</f>
        <v>0</v>
      </c>
      <c r="AF3" s="128">
        <f>AE3*'Valores teóricos'!F3</f>
        <v>0</v>
      </c>
      <c r="AG3" s="146">
        <f t="shared" ref="AG3:AG8" si="19">AF3*AI$2</f>
        <v>0</v>
      </c>
    </row>
    <row r="4" spans="1:36" ht="15" customHeight="1" x14ac:dyDescent="0.25">
      <c r="A4" s="35">
        <v>0.57313159101329669</v>
      </c>
      <c r="B4" s="89">
        <f t="shared" si="0"/>
        <v>0</v>
      </c>
      <c r="C4" s="72" t="e">
        <f t="shared" si="1"/>
        <v>#DIV/0!</v>
      </c>
      <c r="D4" s="35">
        <f t="shared" si="2"/>
        <v>0.75455066483264566</v>
      </c>
      <c r="E4" s="89">
        <f t="shared" si="3"/>
        <v>9.1626752648829513</v>
      </c>
      <c r="F4" s="72">
        <f t="shared" si="4"/>
        <v>1.4368766881324411E-2</v>
      </c>
      <c r="G4" s="135">
        <v>1</v>
      </c>
      <c r="H4" s="89">
        <f t="shared" si="14"/>
        <v>0</v>
      </c>
      <c r="I4" s="72" t="e">
        <f t="shared" si="15"/>
        <v>#DIV/0!</v>
      </c>
      <c r="J4" s="135">
        <v>1</v>
      </c>
      <c r="K4" s="89">
        <f t="shared" si="16"/>
        <v>0</v>
      </c>
      <c r="L4" s="72" t="e">
        <f t="shared" si="17"/>
        <v>#DIV/0!</v>
      </c>
      <c r="M4" s="96">
        <f t="shared" si="5"/>
        <v>0.24544933516735445</v>
      </c>
      <c r="N4" s="89">
        <f t="shared" si="6"/>
        <v>2.9805454516678362</v>
      </c>
      <c r="O4" s="72">
        <f t="shared" si="7"/>
        <v>4.6740456838348949E-3</v>
      </c>
      <c r="P4" s="96">
        <v>6.4030261348005504E-2</v>
      </c>
      <c r="Q4" s="89">
        <f t="shared" si="8"/>
        <v>0</v>
      </c>
      <c r="R4" s="72" t="e">
        <f t="shared" si="9"/>
        <v>#DIV/0!</v>
      </c>
      <c r="S4" s="96">
        <v>0.36283814763869787</v>
      </c>
      <c r="T4" s="21">
        <f t="shared" si="10"/>
        <v>0</v>
      </c>
      <c r="U4" s="72" t="e">
        <f t="shared" si="11"/>
        <v>#DIV/0!</v>
      </c>
      <c r="V4" s="153">
        <f>'Consumo gas natural'!G4</f>
        <v>637.68000000000006</v>
      </c>
      <c r="W4" s="112">
        <f>V4*'Valores teóricos'!F4</f>
        <v>26.413163800515907</v>
      </c>
      <c r="X4" s="154">
        <f t="shared" si="12"/>
        <v>12.143220716550786</v>
      </c>
      <c r="Y4" s="153">
        <f>'Consumo gas natural'!H4</f>
        <v>0</v>
      </c>
      <c r="Z4" s="112">
        <f>Y4*'Valores teóricos'!F4</f>
        <v>0</v>
      </c>
      <c r="AA4" s="154">
        <f t="shared" si="18"/>
        <v>0</v>
      </c>
      <c r="AB4" s="145">
        <f>'Consumo gas natural'!K4</f>
        <v>0</v>
      </c>
      <c r="AC4" s="128">
        <f>AB4*'Valores teóricos'!F4</f>
        <v>0</v>
      </c>
      <c r="AD4" s="146">
        <f t="shared" si="13"/>
        <v>0</v>
      </c>
      <c r="AE4" s="160">
        <f>'Consumo gas natural'!O4</f>
        <v>0</v>
      </c>
      <c r="AF4" s="128">
        <f>AE4*'Valores teóricos'!F4</f>
        <v>0</v>
      </c>
      <c r="AG4" s="146">
        <f t="shared" si="19"/>
        <v>0</v>
      </c>
    </row>
    <row r="5" spans="1:36" ht="15" customHeight="1" x14ac:dyDescent="0.25">
      <c r="A5" s="36">
        <v>0.22342193028423332</v>
      </c>
      <c r="B5" s="90">
        <f t="shared" si="0"/>
        <v>0</v>
      </c>
      <c r="C5" s="73" t="e">
        <f t="shared" si="1"/>
        <v>#DIV/0!</v>
      </c>
      <c r="D5" s="36">
        <f t="shared" si="2"/>
        <v>0.55346760991343413</v>
      </c>
      <c r="E5" s="90">
        <f t="shared" si="3"/>
        <v>1.4777017610223997</v>
      </c>
      <c r="F5" s="73">
        <f t="shared" si="4"/>
        <v>2.3727127298485843E-3</v>
      </c>
      <c r="G5" s="136">
        <v>1</v>
      </c>
      <c r="H5" s="90">
        <f t="shared" si="14"/>
        <v>0</v>
      </c>
      <c r="I5" s="73" t="e">
        <f t="shared" si="15"/>
        <v>#DIV/0!</v>
      </c>
      <c r="J5" s="136">
        <v>1</v>
      </c>
      <c r="K5" s="90">
        <f t="shared" si="16"/>
        <v>0</v>
      </c>
      <c r="L5" s="73" t="e">
        <f t="shared" si="17"/>
        <v>#DIV/0!</v>
      </c>
      <c r="M5" s="97">
        <f t="shared" si="5"/>
        <v>0.44653239008656587</v>
      </c>
      <c r="N5" s="90">
        <f t="shared" si="6"/>
        <v>1.1921956901645301</v>
      </c>
      <c r="O5" s="73">
        <f t="shared" si="7"/>
        <v>1.9142820054344645E-3</v>
      </c>
      <c r="P5" s="97">
        <v>0.116486710457365</v>
      </c>
      <c r="Q5" s="90">
        <f t="shared" si="8"/>
        <v>0</v>
      </c>
      <c r="R5" s="73" t="e">
        <f t="shared" si="9"/>
        <v>#DIV/0!</v>
      </c>
      <c r="S5" s="97">
        <v>0.66009135925840168</v>
      </c>
      <c r="T5" s="2">
        <f t="shared" si="10"/>
        <v>0</v>
      </c>
      <c r="U5" s="73" t="e">
        <f t="shared" si="11"/>
        <v>#DIV/0!</v>
      </c>
      <c r="V5" s="153">
        <f>'Consumo gas natural'!G5</f>
        <v>622.79</v>
      </c>
      <c r="W5" s="112">
        <f>V5*'Valores teóricos'!F5</f>
        <v>5.8073916595012891</v>
      </c>
      <c r="X5" s="154">
        <f t="shared" si="12"/>
        <v>2.6698974511869298</v>
      </c>
      <c r="Y5" s="153">
        <f>'Consumo gas natural'!H5</f>
        <v>0</v>
      </c>
      <c r="Z5" s="112">
        <f>Y5*'Valores teóricos'!F5</f>
        <v>0</v>
      </c>
      <c r="AA5" s="154">
        <f t="shared" si="18"/>
        <v>0</v>
      </c>
      <c r="AB5" s="145">
        <f>'Consumo gas natural'!K5</f>
        <v>0</v>
      </c>
      <c r="AC5" s="128">
        <f>AB5*'Valores teóricos'!F5</f>
        <v>0</v>
      </c>
      <c r="AD5" s="146">
        <f t="shared" si="13"/>
        <v>0</v>
      </c>
      <c r="AE5" s="160">
        <f>'Consumo gas natural'!O5</f>
        <v>0</v>
      </c>
      <c r="AF5" s="128">
        <f>AE5*'Valores teóricos'!F5</f>
        <v>0</v>
      </c>
      <c r="AG5" s="146">
        <f t="shared" si="19"/>
        <v>0</v>
      </c>
    </row>
    <row r="6" spans="1:36" ht="15" customHeight="1" x14ac:dyDescent="0.25">
      <c r="A6" s="37">
        <v>0.585724101420381</v>
      </c>
      <c r="B6" s="91">
        <f t="shared" si="0"/>
        <v>0</v>
      </c>
      <c r="C6" s="74" t="e">
        <f t="shared" si="1"/>
        <v>#DIV/0!</v>
      </c>
      <c r="D6" s="37">
        <f t="shared" si="2"/>
        <v>0.76179135831671907</v>
      </c>
      <c r="E6" s="91">
        <f t="shared" si="3"/>
        <v>13.128815347664485</v>
      </c>
      <c r="F6" s="74">
        <f t="shared" si="4"/>
        <v>4.994869751742269E-3</v>
      </c>
      <c r="G6" s="137">
        <v>1</v>
      </c>
      <c r="H6" s="91">
        <f t="shared" si="14"/>
        <v>0</v>
      </c>
      <c r="I6" s="74" t="e">
        <f t="shared" si="15"/>
        <v>#DIV/0!</v>
      </c>
      <c r="J6" s="137">
        <v>1</v>
      </c>
      <c r="K6" s="91">
        <f t="shared" si="16"/>
        <v>0</v>
      </c>
      <c r="L6" s="74" t="e">
        <f t="shared" si="17"/>
        <v>#DIV/0!</v>
      </c>
      <c r="M6" s="98">
        <f t="shared" si="5"/>
        <v>0.23820864168328093</v>
      </c>
      <c r="N6" s="91">
        <f t="shared" si="6"/>
        <v>4.1053199629202615</v>
      </c>
      <c r="O6" s="74">
        <f t="shared" si="7"/>
        <v>1.5618727174544263E-3</v>
      </c>
      <c r="P6" s="98">
        <v>6.2141384786942852E-2</v>
      </c>
      <c r="Q6" s="91">
        <f t="shared" si="8"/>
        <v>0</v>
      </c>
      <c r="R6" s="74" t="e">
        <f t="shared" si="9"/>
        <v>#DIV/0!</v>
      </c>
      <c r="S6" s="98">
        <v>0.35213451379267618</v>
      </c>
      <c r="T6" s="3">
        <f t="shared" si="10"/>
        <v>0</v>
      </c>
      <c r="U6" s="74" t="e">
        <f t="shared" si="11"/>
        <v>#DIV/0!</v>
      </c>
      <c r="V6" s="153">
        <f>'Consumo gas natural'!G6</f>
        <v>2628.46</v>
      </c>
      <c r="W6" s="112">
        <f>V6*'Valores teóricos'!F6</f>
        <v>37.486598452278592</v>
      </c>
      <c r="X6" s="154">
        <f t="shared" si="12"/>
        <v>17.234135310584747</v>
      </c>
      <c r="Y6" s="153">
        <f>'Consumo gas natural'!H6</f>
        <v>0</v>
      </c>
      <c r="Z6" s="112">
        <f>Y6*'Valores teóricos'!F6</f>
        <v>0</v>
      </c>
      <c r="AA6" s="154">
        <f t="shared" si="18"/>
        <v>0</v>
      </c>
      <c r="AB6" s="145">
        <f>'Consumo gas natural'!K6</f>
        <v>0</v>
      </c>
      <c r="AC6" s="128">
        <f>AB6*'Valores teóricos'!F6</f>
        <v>0</v>
      </c>
      <c r="AD6" s="146">
        <f t="shared" si="13"/>
        <v>0</v>
      </c>
      <c r="AE6" s="160">
        <f>'Consumo gas natural'!O6</f>
        <v>0</v>
      </c>
      <c r="AF6" s="128">
        <f>AE6*'Valores teóricos'!F6</f>
        <v>0</v>
      </c>
      <c r="AG6" s="146">
        <f t="shared" si="19"/>
        <v>0</v>
      </c>
    </row>
    <row r="7" spans="1:36" ht="15" customHeight="1" x14ac:dyDescent="0.25">
      <c r="A7" s="38">
        <v>3.8428332440942056E-2</v>
      </c>
      <c r="B7" s="92">
        <f t="shared" si="0"/>
        <v>0</v>
      </c>
      <c r="C7" s="75" t="e">
        <f t="shared" si="1"/>
        <v>#DIV/0!</v>
      </c>
      <c r="D7" s="38">
        <f t="shared" si="2"/>
        <v>0.44709629115354171</v>
      </c>
      <c r="E7" s="92">
        <f t="shared" si="3"/>
        <v>6.4323983338014488</v>
      </c>
      <c r="F7" s="75">
        <f t="shared" si="4"/>
        <v>4.2544849454011482E-3</v>
      </c>
      <c r="G7" s="138">
        <v>1</v>
      </c>
      <c r="H7" s="92">
        <f t="shared" si="14"/>
        <v>0</v>
      </c>
      <c r="I7" s="75" t="e">
        <f t="shared" si="15"/>
        <v>#DIV/0!</v>
      </c>
      <c r="J7" s="138">
        <v>1</v>
      </c>
      <c r="K7" s="92">
        <f t="shared" si="16"/>
        <v>0</v>
      </c>
      <c r="L7" s="75" t="e">
        <f t="shared" si="17"/>
        <v>#DIV/0!</v>
      </c>
      <c r="M7" s="99">
        <f t="shared" si="5"/>
        <v>0.55290370884645834</v>
      </c>
      <c r="N7" s="92">
        <f t="shared" si="6"/>
        <v>7.9546553301987206</v>
      </c>
      <c r="O7" s="75">
        <f t="shared" si="7"/>
        <v>5.261328604347297E-3</v>
      </c>
      <c r="P7" s="99">
        <v>0.1442357501338587</v>
      </c>
      <c r="Q7" s="92">
        <f t="shared" si="8"/>
        <v>0</v>
      </c>
      <c r="R7" s="75" t="e">
        <f t="shared" si="9"/>
        <v>#DIV/0!</v>
      </c>
      <c r="S7" s="99">
        <v>0.81733591742519929</v>
      </c>
      <c r="T7" s="4">
        <f t="shared" si="10"/>
        <v>0</v>
      </c>
      <c r="U7" s="75" t="e">
        <f t="shared" si="11"/>
        <v>#DIV/0!</v>
      </c>
      <c r="V7" s="153">
        <f>'Consumo gas natural'!G7</f>
        <v>1511.9099999999999</v>
      </c>
      <c r="W7" s="112">
        <f>V7*'Valores teóricos'!F7</f>
        <v>31.293806964746338</v>
      </c>
      <c r="X7" s="154">
        <f t="shared" si="12"/>
        <v>14.387053664000168</v>
      </c>
      <c r="Y7" s="153">
        <f>'Consumo gas natural'!H7</f>
        <v>0</v>
      </c>
      <c r="Z7" s="112">
        <f>Y7*'Valores teóricos'!F7</f>
        <v>0</v>
      </c>
      <c r="AA7" s="154">
        <f t="shared" si="18"/>
        <v>0</v>
      </c>
      <c r="AB7" s="145">
        <f>'Consumo gas natural'!K7</f>
        <v>0</v>
      </c>
      <c r="AC7" s="128">
        <f>AB7*'Valores teóricos'!F7</f>
        <v>0</v>
      </c>
      <c r="AD7" s="146">
        <f t="shared" si="13"/>
        <v>0</v>
      </c>
      <c r="AE7" s="160">
        <f>'Consumo gas natural'!O7</f>
        <v>0</v>
      </c>
      <c r="AF7" s="128">
        <f>AE7*'Valores teóricos'!F7</f>
        <v>0</v>
      </c>
      <c r="AG7" s="146">
        <f t="shared" si="19"/>
        <v>0</v>
      </c>
    </row>
    <row r="8" spans="1:36" x14ac:dyDescent="0.25">
      <c r="A8" s="39">
        <v>4.6858983745790013E-2</v>
      </c>
      <c r="B8" s="93">
        <f t="shared" si="0"/>
        <v>0</v>
      </c>
      <c r="C8" s="76" t="e">
        <f t="shared" si="1"/>
        <v>#DIV/0!</v>
      </c>
      <c r="D8" s="39">
        <f t="shared" si="2"/>
        <v>0.45194391565382924</v>
      </c>
      <c r="E8" s="93">
        <f t="shared" si="3"/>
        <v>4.6149445824056734</v>
      </c>
      <c r="F8" s="76">
        <f t="shared" si="4"/>
        <v>3.105845373752884E-3</v>
      </c>
      <c r="G8" s="139">
        <v>1</v>
      </c>
      <c r="H8" s="93">
        <f t="shared" si="14"/>
        <v>0</v>
      </c>
      <c r="I8" s="76" t="e">
        <f t="shared" si="15"/>
        <v>#DIV/0!</v>
      </c>
      <c r="J8" s="139">
        <v>1</v>
      </c>
      <c r="K8" s="93">
        <f t="shared" si="16"/>
        <v>0</v>
      </c>
      <c r="L8" s="76" t="e">
        <f t="shared" si="17"/>
        <v>#DIV/0!</v>
      </c>
      <c r="M8" s="100">
        <f t="shared" si="5"/>
        <v>0.5480560843461707</v>
      </c>
      <c r="N8" s="93">
        <f t="shared" si="6"/>
        <v>5.596376828414102</v>
      </c>
      <c r="O8" s="76">
        <f t="shared" si="7"/>
        <v>3.7663466531264777E-3</v>
      </c>
      <c r="P8" s="100">
        <v>0.14297115243813149</v>
      </c>
      <c r="Q8" s="93">
        <f t="shared" si="8"/>
        <v>0</v>
      </c>
      <c r="R8" s="76" t="e">
        <f t="shared" si="9"/>
        <v>#DIV/0!</v>
      </c>
      <c r="S8" s="100">
        <v>0.81016986381607847</v>
      </c>
      <c r="T8" s="7">
        <f t="shared" si="10"/>
        <v>0</v>
      </c>
      <c r="U8" s="76" t="e">
        <f t="shared" si="11"/>
        <v>#DIV/0!</v>
      </c>
      <c r="V8" s="153">
        <f>'Consumo gas natural'!G8</f>
        <v>1485.89</v>
      </c>
      <c r="W8" s="112">
        <f>V8*'Valores teóricos'!F8</f>
        <v>22.211018916595012</v>
      </c>
      <c r="X8" s="154">
        <f t="shared" si="12"/>
        <v>10.211321410819776</v>
      </c>
      <c r="Y8" s="153">
        <f>'Consumo gas natural'!H8</f>
        <v>0</v>
      </c>
      <c r="Z8" s="112">
        <f>Y8*'Valores teóricos'!F8</f>
        <v>0</v>
      </c>
      <c r="AA8" s="154">
        <f t="shared" si="18"/>
        <v>0</v>
      </c>
      <c r="AB8" s="145">
        <f>'Consumo gas natural'!K8</f>
        <v>0</v>
      </c>
      <c r="AC8" s="128">
        <f>AB8*'Valores teóricos'!F8</f>
        <v>0</v>
      </c>
      <c r="AD8" s="146">
        <f t="shared" si="13"/>
        <v>0</v>
      </c>
      <c r="AE8" s="160">
        <f>'Consumo gas natural'!O8</f>
        <v>0</v>
      </c>
      <c r="AF8" s="128">
        <f>AE8*'Valores teóricos'!F8</f>
        <v>0</v>
      </c>
      <c r="AG8" s="146">
        <f t="shared" si="19"/>
        <v>0</v>
      </c>
    </row>
    <row r="9" spans="1:36" ht="15.75" thickBot="1" x14ac:dyDescent="0.3">
      <c r="A9" s="8"/>
      <c r="B9" s="67"/>
      <c r="C9" s="77"/>
      <c r="D9" s="8"/>
      <c r="E9" s="67"/>
      <c r="F9" s="77"/>
      <c r="G9" s="101"/>
      <c r="H9" s="67"/>
      <c r="I9" s="77"/>
      <c r="J9" s="101"/>
      <c r="K9" s="67"/>
      <c r="L9" s="77"/>
      <c r="M9" s="101"/>
      <c r="N9" s="67"/>
      <c r="O9" s="77"/>
      <c r="P9" s="101"/>
      <c r="Q9" s="8"/>
      <c r="R9" s="77"/>
      <c r="S9" s="101"/>
      <c r="T9" s="8">
        <f>SUM(T2:T8)</f>
        <v>0</v>
      </c>
      <c r="U9" s="77"/>
      <c r="V9" s="155"/>
      <c r="W9" s="156">
        <f>SUM(W2:W8)</f>
        <v>217.29595913148771</v>
      </c>
      <c r="X9" s="157">
        <f>SUM(X2:X8)</f>
        <v>99.899914015477222</v>
      </c>
      <c r="Y9" s="156"/>
      <c r="Z9" s="166">
        <f>SUM(Z2:Z8)</f>
        <v>0</v>
      </c>
      <c r="AA9" s="167">
        <f>SUM(AA2:AA8)</f>
        <v>0</v>
      </c>
      <c r="AB9" s="147"/>
      <c r="AC9" s="148">
        <f>SUM(AC2:AC8)</f>
        <v>0</v>
      </c>
      <c r="AD9" s="149">
        <f>SUM(AD2:AD8)</f>
        <v>0</v>
      </c>
      <c r="AE9" s="147"/>
      <c r="AF9" s="148">
        <f>SUM(AF2:AF8)</f>
        <v>0</v>
      </c>
      <c r="AG9" s="161">
        <f>SUM(AG2:AG8)</f>
        <v>0</v>
      </c>
    </row>
    <row r="10" spans="1:36" x14ac:dyDescent="0.25">
      <c r="U10" s="129"/>
      <c r="Y10" s="129"/>
      <c r="Z10" s="129"/>
      <c r="AA10" s="129"/>
    </row>
    <row r="11" spans="1:36" x14ac:dyDescent="0.25">
      <c r="U11" s="129"/>
      <c r="Y11" s="129"/>
      <c r="Z11" s="129"/>
      <c r="AA11" s="129"/>
    </row>
    <row r="12" spans="1:36" x14ac:dyDescent="0.25">
      <c r="U12" s="129"/>
      <c r="Y12" s="129"/>
      <c r="Z12" s="129"/>
      <c r="AA12" s="129"/>
    </row>
    <row r="13" spans="1:36" x14ac:dyDescent="0.25">
      <c r="U13" s="129"/>
      <c r="Y13" s="129"/>
      <c r="Z13" s="129"/>
      <c r="AA13" s="129"/>
    </row>
  </sheetData>
  <pageMargins left="0.7" right="0.7" top="0.75" bottom="0.75" header="0.3" footer="0.3"/>
  <pageSetup paperSize="9" orientation="portrait" horizontalDpi="200" verticalDpi="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22807-C353-4D19-AD71-36B9BC673FC0}">
  <sheetPr>
    <tabColor rgb="FF92D050"/>
  </sheetPr>
  <dimension ref="A1:AD9"/>
  <sheetViews>
    <sheetView zoomScale="70" zoomScaleNormal="70" workbookViewId="0">
      <selection activeCell="F27" sqref="F27"/>
    </sheetView>
  </sheetViews>
  <sheetFormatPr baseColWidth="10" defaultRowHeight="15" x14ac:dyDescent="0.25"/>
  <cols>
    <col min="1" max="2" width="13" customWidth="1"/>
    <col min="4" max="4" width="12.28515625" bestFit="1" customWidth="1"/>
  </cols>
  <sheetData>
    <row r="1" spans="1:30" ht="107.25" x14ac:dyDescent="0.25">
      <c r="A1" s="28" t="s">
        <v>57</v>
      </c>
      <c r="B1" s="69" t="s">
        <v>59</v>
      </c>
      <c r="C1" s="68" t="s">
        <v>50</v>
      </c>
      <c r="D1" s="69" t="s">
        <v>51</v>
      </c>
      <c r="E1" s="68" t="s">
        <v>53</v>
      </c>
      <c r="F1" s="102" t="s">
        <v>52</v>
      </c>
      <c r="G1" s="164" t="s">
        <v>107</v>
      </c>
      <c r="H1" s="152" t="s">
        <v>106</v>
      </c>
      <c r="I1" s="111" t="s">
        <v>78</v>
      </c>
      <c r="J1" s="111" t="s">
        <v>79</v>
      </c>
      <c r="K1" s="64" t="s">
        <v>108</v>
      </c>
      <c r="L1" s="111" t="s">
        <v>75</v>
      </c>
      <c r="M1" s="111" t="s">
        <v>76</v>
      </c>
      <c r="N1" s="111" t="s">
        <v>77</v>
      </c>
      <c r="O1" s="64" t="s">
        <v>109</v>
      </c>
      <c r="P1" s="26" t="s">
        <v>110</v>
      </c>
      <c r="Q1" s="26" t="s">
        <v>111</v>
      </c>
      <c r="R1" s="26" t="s">
        <v>90</v>
      </c>
      <c r="S1" s="26" t="s">
        <v>91</v>
      </c>
      <c r="T1" s="26" t="s">
        <v>92</v>
      </c>
      <c r="U1" s="26" t="s">
        <v>93</v>
      </c>
      <c r="V1" s="26" t="s">
        <v>94</v>
      </c>
      <c r="W1" s="26" t="s">
        <v>95</v>
      </c>
      <c r="X1" s="26" t="s">
        <v>96</v>
      </c>
      <c r="Y1" s="26" t="s">
        <v>97</v>
      </c>
      <c r="Z1" s="26" t="s">
        <v>98</v>
      </c>
      <c r="AA1" s="26" t="s">
        <v>72</v>
      </c>
      <c r="AB1" s="26" t="s">
        <v>73</v>
      </c>
      <c r="AC1" s="26" t="s">
        <v>74</v>
      </c>
      <c r="AD1" s="162" t="s">
        <v>71</v>
      </c>
    </row>
    <row r="2" spans="1:30" ht="15" customHeight="1" x14ac:dyDescent="0.25">
      <c r="A2" s="94">
        <f>'Valores teóricos'!O2</f>
        <v>0.36704040186950204</v>
      </c>
      <c r="B2" s="70">
        <f>L2/(G2+H2)</f>
        <v>7.1329643327322813E-3</v>
      </c>
      <c r="C2" s="78">
        <v>0.41</v>
      </c>
      <c r="D2" s="70">
        <f>M2/I2</f>
        <v>1.4939680489826673E-3</v>
      </c>
      <c r="E2" s="78">
        <v>0</v>
      </c>
      <c r="F2" s="103" t="e">
        <f>N2/J2</f>
        <v>#DIV/0!</v>
      </c>
      <c r="G2" s="153">
        <f>P2+Q2</f>
        <v>3808.49</v>
      </c>
      <c r="H2" s="154"/>
      <c r="I2" s="112">
        <f>P2+Q2</f>
        <v>3808.49</v>
      </c>
      <c r="J2" s="112">
        <f>Q2</f>
        <v>0</v>
      </c>
      <c r="K2" s="22"/>
      <c r="L2" s="23">
        <f>A2*'Valores reales'!B$4</f>
        <v>27.165823331567566</v>
      </c>
      <c r="M2" s="23">
        <f>C2*'Valores reales'!B$5</f>
        <v>5.6897623748699981</v>
      </c>
      <c r="N2" s="23">
        <f>E2*'Valores reales'!B$6</f>
        <v>0</v>
      </c>
      <c r="O2" s="22"/>
      <c r="P2" s="9">
        <v>3808.49</v>
      </c>
      <c r="Q2" s="9">
        <v>0</v>
      </c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141"/>
      <c r="AD2" s="5">
        <f>SUM(P2:AC2)</f>
        <v>3808.49</v>
      </c>
    </row>
    <row r="3" spans="1:30" ht="15" customHeight="1" x14ac:dyDescent="0.25">
      <c r="A3" s="95">
        <f>'Valores teóricos'!O3</f>
        <v>0.11467394294606335</v>
      </c>
      <c r="B3" s="71">
        <f t="shared" ref="B3:B8" si="0">L3/(G3+H3)</f>
        <v>8.0869948176667539E-3</v>
      </c>
      <c r="C3" s="79">
        <v>0.21</v>
      </c>
      <c r="D3" s="71">
        <f t="shared" ref="D3:D8" si="1">M3/I3</f>
        <v>2.7767896765824042E-3</v>
      </c>
      <c r="E3" s="79">
        <v>0</v>
      </c>
      <c r="F3" s="104" t="e">
        <f t="shared" ref="F3:F8" si="2">N3/J3</f>
        <v>#DIV/0!</v>
      </c>
      <c r="G3" s="153">
        <f t="shared" ref="G3:G8" si="3">P3+Q3</f>
        <v>1049.51</v>
      </c>
      <c r="H3" s="154"/>
      <c r="I3" s="112">
        <f t="shared" ref="I3:I8" si="4">P3+Q3</f>
        <v>1049.51</v>
      </c>
      <c r="J3" s="112">
        <f t="shared" ref="J3:J7" si="5">Q3</f>
        <v>0</v>
      </c>
      <c r="K3" s="22"/>
      <c r="L3" s="23">
        <f>A3*'Valores reales'!B$4</f>
        <v>8.4873819310894341</v>
      </c>
      <c r="M3" s="23">
        <f>C3*'Valores reales'!B$5</f>
        <v>2.9142685334699991</v>
      </c>
      <c r="N3" s="23">
        <f>E3*'Valores reales'!B$6</f>
        <v>0</v>
      </c>
      <c r="O3" s="22"/>
      <c r="P3" s="9">
        <v>1049.51</v>
      </c>
      <c r="Q3" s="9">
        <v>0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141"/>
      <c r="AD3" s="6">
        <f t="shared" ref="AD3:AD8" si="6">SUM(P3:AC3)</f>
        <v>1049.51</v>
      </c>
    </row>
    <row r="4" spans="1:30" ht="15" customHeight="1" x14ac:dyDescent="0.25">
      <c r="A4" s="96">
        <f>'Valores teóricos'!O4</f>
        <v>7.076674846669688E-2</v>
      </c>
      <c r="B4" s="72">
        <f t="shared" si="0"/>
        <v>8.2136358694107816E-3</v>
      </c>
      <c r="C4" s="80">
        <v>0.01</v>
      </c>
      <c r="D4" s="72">
        <f t="shared" si="1"/>
        <v>2.1762434460858107E-4</v>
      </c>
      <c r="E4" s="80">
        <v>0</v>
      </c>
      <c r="F4" s="105" t="e">
        <f t="shared" si="2"/>
        <v>#DIV/0!</v>
      </c>
      <c r="G4" s="153">
        <f t="shared" si="3"/>
        <v>637.68000000000006</v>
      </c>
      <c r="H4" s="154"/>
      <c r="I4" s="112">
        <f t="shared" si="4"/>
        <v>637.68000000000006</v>
      </c>
      <c r="J4" s="112">
        <f t="shared" si="5"/>
        <v>0</v>
      </c>
      <c r="K4" s="22"/>
      <c r="L4" s="23">
        <f>A4*'Valores reales'!B$4</f>
        <v>5.2376713212058679</v>
      </c>
      <c r="M4" s="23">
        <f>C4*'Valores reales'!B$5</f>
        <v>0.13877469206999998</v>
      </c>
      <c r="N4" s="23">
        <f>E4*'Valores reales'!B$6</f>
        <v>0</v>
      </c>
      <c r="O4" s="22"/>
      <c r="P4" s="9">
        <v>637.68000000000006</v>
      </c>
      <c r="Q4" s="9">
        <v>0</v>
      </c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141"/>
      <c r="AD4" s="21">
        <f t="shared" si="6"/>
        <v>637.68000000000006</v>
      </c>
    </row>
    <row r="5" spans="1:30" ht="15" customHeight="1" x14ac:dyDescent="0.25">
      <c r="A5" s="97">
        <f>'Valores teóricos'!O5</f>
        <v>2.830616539725753E-2</v>
      </c>
      <c r="B5" s="73">
        <f t="shared" si="0"/>
        <v>3.3639413064323678E-3</v>
      </c>
      <c r="C5" s="81">
        <v>5.0000000000000001E-3</v>
      </c>
      <c r="D5" s="73">
        <f t="shared" si="1"/>
        <v>1.11413712543554E-4</v>
      </c>
      <c r="E5" s="81">
        <v>0</v>
      </c>
      <c r="F5" s="106">
        <f t="shared" si="2"/>
        <v>0</v>
      </c>
      <c r="G5" s="153">
        <f t="shared" si="3"/>
        <v>622.79</v>
      </c>
      <c r="H5" s="154"/>
      <c r="I5" s="112">
        <f t="shared" si="4"/>
        <v>622.79</v>
      </c>
      <c r="J5" s="112">
        <f t="shared" si="5"/>
        <v>622.79</v>
      </c>
      <c r="K5" s="22"/>
      <c r="L5" s="23">
        <f>A5*'Valores reales'!B$4</f>
        <v>2.0950290062330144</v>
      </c>
      <c r="M5" s="23">
        <f>C5*'Valores reales'!B$5</f>
        <v>6.9387346034999992E-2</v>
      </c>
      <c r="N5" s="23">
        <f>E5*'Valores reales'!B$6</f>
        <v>0</v>
      </c>
      <c r="O5" s="22"/>
      <c r="P5" s="9">
        <v>0</v>
      </c>
      <c r="Q5" s="9">
        <v>622.79</v>
      </c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141"/>
      <c r="AD5" s="2">
        <f t="shared" si="6"/>
        <v>622.79</v>
      </c>
    </row>
    <row r="6" spans="1:30" ht="15" customHeight="1" x14ac:dyDescent="0.25">
      <c r="A6" s="98">
        <f>'Valores teóricos'!O6</f>
        <v>9.7472140553575531E-2</v>
      </c>
      <c r="B6" s="74">
        <f t="shared" si="0"/>
        <v>2.7446573361286229E-3</v>
      </c>
      <c r="C6" s="82">
        <v>0.15</v>
      </c>
      <c r="D6" s="74">
        <f t="shared" si="1"/>
        <v>7.9195436911727764E-4</v>
      </c>
      <c r="E6" s="82">
        <v>1</v>
      </c>
      <c r="F6" s="107">
        <f t="shared" si="2"/>
        <v>3.2731944802409089E-2</v>
      </c>
      <c r="G6" s="153">
        <f t="shared" si="3"/>
        <v>2628.46</v>
      </c>
      <c r="H6" s="154"/>
      <c r="I6" s="112">
        <f t="shared" si="4"/>
        <v>2628.46</v>
      </c>
      <c r="J6" s="112">
        <f t="shared" si="5"/>
        <v>2025.65</v>
      </c>
      <c r="K6" s="22"/>
      <c r="L6" s="23">
        <f>A6*'Valores reales'!B$4</f>
        <v>7.2142220217206408</v>
      </c>
      <c r="M6" s="23">
        <f>C6*'Valores reales'!B$5</f>
        <v>2.0816203810499996</v>
      </c>
      <c r="N6" s="23">
        <f>E6*'Valores reales'!B$6</f>
        <v>66.30346398899998</v>
      </c>
      <c r="O6" s="22"/>
      <c r="P6" s="9">
        <v>602.80999999999995</v>
      </c>
      <c r="Q6" s="9">
        <v>2025.65</v>
      </c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141"/>
      <c r="AD6" s="3">
        <f t="shared" si="6"/>
        <v>2628.46</v>
      </c>
    </row>
    <row r="7" spans="1:30" ht="15" customHeight="1" x14ac:dyDescent="0.25">
      <c r="A7" s="99">
        <f>'Valores teóricos'!O7</f>
        <v>0.18886646824206102</v>
      </c>
      <c r="B7" s="75">
        <f t="shared" si="0"/>
        <v>9.245660027432127E-3</v>
      </c>
      <c r="C7" s="83">
        <v>0.2</v>
      </c>
      <c r="D7" s="75">
        <f t="shared" si="1"/>
        <v>1.8357533460325018E-3</v>
      </c>
      <c r="E7" s="83">
        <v>0</v>
      </c>
      <c r="F7" s="108">
        <f t="shared" si="2"/>
        <v>0</v>
      </c>
      <c r="G7" s="153">
        <f t="shared" si="3"/>
        <v>1511.9099999999999</v>
      </c>
      <c r="H7" s="154"/>
      <c r="I7" s="112">
        <f t="shared" si="4"/>
        <v>1511.9099999999999</v>
      </c>
      <c r="J7" s="112">
        <f t="shared" si="5"/>
        <v>1002.06</v>
      </c>
      <c r="K7" s="22"/>
      <c r="L7" s="23">
        <f>A7*'Valores reales'!B$4</f>
        <v>13.978605852074905</v>
      </c>
      <c r="M7" s="23">
        <f>C7*'Valores reales'!B$5</f>
        <v>2.7754938413999994</v>
      </c>
      <c r="N7" s="23">
        <f>E7*'Valores reales'!B$6</f>
        <v>0</v>
      </c>
      <c r="O7" s="22"/>
      <c r="P7" s="9">
        <v>509.85</v>
      </c>
      <c r="Q7" s="9">
        <v>1002.06</v>
      </c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141"/>
      <c r="AD7" s="4">
        <f t="shared" si="6"/>
        <v>1511.9099999999999</v>
      </c>
    </row>
    <row r="8" spans="1:30" x14ac:dyDescent="0.25">
      <c r="A8" s="100">
        <f>'Valores teóricos'!O8</f>
        <v>0.13287413252484356</v>
      </c>
      <c r="B8" s="76">
        <f t="shared" si="0"/>
        <v>6.6185489101538821E-3</v>
      </c>
      <c r="C8" s="84">
        <v>1.4999999999999999E-2</v>
      </c>
      <c r="D8" s="76">
        <f t="shared" si="1"/>
        <v>1.4009249547745792E-4</v>
      </c>
      <c r="E8" s="84">
        <v>0</v>
      </c>
      <c r="F8" s="109">
        <f t="shared" si="2"/>
        <v>0</v>
      </c>
      <c r="G8" s="153">
        <f t="shared" si="3"/>
        <v>1485.89</v>
      </c>
      <c r="H8" s="154"/>
      <c r="I8" s="112">
        <f t="shared" si="4"/>
        <v>1485.89</v>
      </c>
      <c r="J8" s="112">
        <f>Q8</f>
        <v>557.97</v>
      </c>
      <c r="K8" s="22"/>
      <c r="L8" s="23">
        <f>A8*'Valores reales'!B$4</f>
        <v>9.834435640108552</v>
      </c>
      <c r="M8" s="23">
        <f>C8*'Valores reales'!B$5</f>
        <v>0.20816203810499995</v>
      </c>
      <c r="N8" s="23">
        <f>E8*'Valores reales'!B$6</f>
        <v>0</v>
      </c>
      <c r="O8" s="22"/>
      <c r="P8" s="9">
        <v>927.92000000000007</v>
      </c>
      <c r="Q8" s="9">
        <v>557.97</v>
      </c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141"/>
      <c r="AD8" s="7">
        <f t="shared" si="6"/>
        <v>1485.89</v>
      </c>
    </row>
    <row r="9" spans="1:30" ht="15.75" thickBot="1" x14ac:dyDescent="0.3">
      <c r="A9" s="67">
        <f>SUM(A2:A8)</f>
        <v>0.99999999999999989</v>
      </c>
      <c r="B9" s="77"/>
      <c r="C9" s="85">
        <f>SUM(C2:C8)</f>
        <v>1</v>
      </c>
      <c r="D9" s="77"/>
      <c r="E9" s="85">
        <f>SUM(E2:E8)</f>
        <v>1</v>
      </c>
      <c r="F9" s="110"/>
      <c r="G9" s="155">
        <f>SUM(G2:G8)</f>
        <v>11744.73</v>
      </c>
      <c r="H9" s="157"/>
      <c r="I9" s="113"/>
      <c r="J9" s="113"/>
      <c r="K9" s="22">
        <f>SUM(K2:K8)</f>
        <v>0</v>
      </c>
      <c r="L9" s="23">
        <f>SUM(L2:L8)</f>
        <v>74.013169103999971</v>
      </c>
      <c r="M9" s="23">
        <f>SUM(M2:M8)</f>
        <v>13.877469206999995</v>
      </c>
      <c r="N9" s="23">
        <f>SUM(N2:N8)</f>
        <v>66.30346398899998</v>
      </c>
      <c r="O9" s="22">
        <f>SUM(O2:O8)</f>
        <v>0</v>
      </c>
      <c r="P9" s="9" t="s">
        <v>112</v>
      </c>
      <c r="Q9" s="9" t="s">
        <v>112</v>
      </c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8">
        <f>SUM(AD2:AD8)</f>
        <v>11744.73</v>
      </c>
    </row>
  </sheetData>
  <phoneticPr fontId="12" type="noConversion"/>
  <pageMargins left="0.7" right="0.7" top="0.75" bottom="0.75" header="0.3" footer="0.3"/>
  <pageSetup paperSize="9" orientation="portrait" horizontalDpi="200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Instructivo</vt:lpstr>
      <vt:lpstr>Edificio placa</vt:lpstr>
      <vt:lpstr>Edificio basamento</vt:lpstr>
      <vt:lpstr>HIGA "Dr. Prof. Rodolfo Rossi"</vt:lpstr>
      <vt:lpstr>Valores teóricos</vt:lpstr>
      <vt:lpstr>Valores reales</vt:lpstr>
      <vt:lpstr>Consumo eléctrico</vt:lpstr>
      <vt:lpstr>Consumo gas natural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Santiago Fondoso</cp:lastModifiedBy>
  <dcterms:created xsi:type="dcterms:W3CDTF">2020-09-10T11:39:44Z</dcterms:created>
  <dcterms:modified xsi:type="dcterms:W3CDTF">2024-12-05T13:59:36Z</dcterms:modified>
</cp:coreProperties>
</file>