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Ex5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MEGA\Investigación\Elaboración propia\6. Pabellón\Año base\HIGA San Roque\"/>
    </mc:Choice>
  </mc:AlternateContent>
  <xr:revisionPtr revIDLastSave="0" documentId="13_ncr:1_{8E573125-1C23-4A5A-A230-65701E97FFEC}" xr6:coauthVersionLast="47" xr6:coauthVersionMax="47" xr10:uidLastSave="{00000000-0000-0000-0000-000000000000}"/>
  <bookViews>
    <workbookView xWindow="-120" yWindow="-120" windowWidth="29040" windowHeight="15840" tabRatio="880" activeTab="5" xr2:uid="{00000000-000D-0000-FFFF-FFFF00000000}"/>
  </bookViews>
  <sheets>
    <sheet name="Instructivo" sheetId="39" r:id="rId1"/>
    <sheet name="Edificio apoyo" sheetId="61" r:id="rId2"/>
    <sheet name="Edificio basamento" sheetId="62" r:id="rId3"/>
    <sheet name="Edificio subsuelo" sheetId="63" r:id="rId4"/>
    <sheet name="Edificio placa" sheetId="64" r:id="rId5"/>
    <sheet name="HIGA &quot;San Roque&quot;" sheetId="37" r:id="rId6"/>
    <sheet name="Valores teóricos" sheetId="25" r:id="rId7"/>
    <sheet name="Valores reales" sheetId="24" r:id="rId8"/>
    <sheet name="Consumo eléctrico" sheetId="42" r:id="rId9"/>
    <sheet name="Consumo gas natural" sheetId="41" r:id="rId10"/>
  </sheets>
  <definedNames>
    <definedName name="_xlchart.v1.0" hidden="1">'Edificio apoyo'!$A$24:$B$65</definedName>
    <definedName name="_xlchart.v1.1" hidden="1">'Edificio apoyo'!$C$24:$C$65</definedName>
    <definedName name="_xlchart.v1.10" hidden="1">'HIGA "San Roque"'!$D$22:$D$63</definedName>
    <definedName name="_xlchart.v1.2" hidden="1">'Edificio basamento'!$A$24:$B$65</definedName>
    <definedName name="_xlchart.v1.3" hidden="1">'Edificio basamento'!$C$24:$C$65</definedName>
    <definedName name="_xlchart.v1.4" hidden="1">'Edificio subsuelo'!$A$24:$B$65</definedName>
    <definedName name="_xlchart.v1.5" hidden="1">'Edificio subsuelo'!$C$24:$C$65</definedName>
    <definedName name="_xlchart.v1.6" hidden="1">'Edificio placa'!$A$24:$B$65</definedName>
    <definedName name="_xlchart.v1.7" hidden="1">'Edificio placa'!$C$24:$C$65</definedName>
    <definedName name="_xlchart.v1.8" hidden="1">'HIGA "San Roque"'!$A$22:$B$63</definedName>
    <definedName name="_xlchart.v1.9" hidden="1">'HIGA "San Roque"'!$C$22:$C$63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62" l="1"/>
  <c r="J56" i="62"/>
  <c r="J55" i="62"/>
  <c r="J27" i="62"/>
  <c r="J26" i="62"/>
  <c r="J25" i="62"/>
  <c r="D56" i="64"/>
  <c r="G56" i="64" s="1"/>
  <c r="H56" i="64" s="1"/>
  <c r="D26" i="64"/>
  <c r="G26" i="64" s="1"/>
  <c r="H26" i="64" s="1"/>
  <c r="D57" i="62"/>
  <c r="G57" i="62" s="1"/>
  <c r="H57" i="62" s="1"/>
  <c r="D56" i="62"/>
  <c r="G56" i="62" s="1"/>
  <c r="H56" i="62" s="1"/>
  <c r="D55" i="62"/>
  <c r="G55" i="62" s="1"/>
  <c r="H55" i="62" s="1"/>
  <c r="G27" i="62"/>
  <c r="H27" i="62" s="1"/>
  <c r="D27" i="62"/>
  <c r="D26" i="62"/>
  <c r="G26" i="62" s="1"/>
  <c r="H26" i="62" s="1"/>
  <c r="D25" i="62"/>
  <c r="G25" i="62" s="1"/>
  <c r="H25" i="62" s="1"/>
  <c r="C36" i="61"/>
  <c r="C24" i="37"/>
  <c r="C30" i="37"/>
  <c r="C36" i="37"/>
  <c r="C42" i="37"/>
  <c r="C48" i="37"/>
  <c r="C54" i="37"/>
  <c r="C60" i="37"/>
  <c r="C60" i="63"/>
  <c r="C48" i="63"/>
  <c r="C42" i="63"/>
  <c r="C36" i="63"/>
  <c r="C48" i="61"/>
  <c r="C42" i="61"/>
  <c r="O3" i="41"/>
  <c r="O4" i="41"/>
  <c r="O5" i="41"/>
  <c r="O6" i="41"/>
  <c r="O7" i="41"/>
  <c r="O8" i="41"/>
  <c r="O2" i="41"/>
  <c r="J3" i="41"/>
  <c r="J4" i="41"/>
  <c r="J5" i="41"/>
  <c r="J6" i="41"/>
  <c r="J7" i="41"/>
  <c r="J8" i="41"/>
  <c r="J2" i="41"/>
  <c r="I3" i="41"/>
  <c r="I4" i="41"/>
  <c r="I5" i="41"/>
  <c r="I6" i="41"/>
  <c r="I7" i="41"/>
  <c r="I8" i="41"/>
  <c r="I2" i="41"/>
  <c r="G3" i="41"/>
  <c r="G4" i="41"/>
  <c r="G5" i="41"/>
  <c r="G6" i="41"/>
  <c r="G7" i="41"/>
  <c r="G8" i="41"/>
  <c r="G2" i="41"/>
  <c r="G18" i="64"/>
  <c r="G17" i="64"/>
  <c r="G16" i="64"/>
  <c r="G15" i="64"/>
  <c r="G14" i="64"/>
  <c r="K13" i="64"/>
  <c r="G13" i="64"/>
  <c r="G12" i="64"/>
  <c r="C18" i="63"/>
  <c r="C17" i="63"/>
  <c r="C16" i="63"/>
  <c r="C15" i="63"/>
  <c r="C14" i="63"/>
  <c r="G13" i="63"/>
  <c r="C13" i="63"/>
  <c r="C12" i="63"/>
  <c r="C18" i="62"/>
  <c r="B18" i="37" s="1"/>
  <c r="C17" i="62"/>
  <c r="B17" i="37" s="1"/>
  <c r="C16" i="62"/>
  <c r="B16" i="37" s="1"/>
  <c r="C15" i="62"/>
  <c r="B15" i="37" s="1"/>
  <c r="C14" i="62"/>
  <c r="B14" i="37" s="1"/>
  <c r="G13" i="62"/>
  <c r="C13" i="62"/>
  <c r="B13" i="37" s="1"/>
  <c r="C12" i="62"/>
  <c r="B12" i="37" s="1"/>
  <c r="D18" i="61"/>
  <c r="D17" i="61"/>
  <c r="D16" i="61"/>
  <c r="D15" i="61"/>
  <c r="D14" i="61"/>
  <c r="H13" i="61"/>
  <c r="D13" i="61"/>
  <c r="D12" i="61"/>
  <c r="J26" i="64" l="1"/>
  <c r="J56" i="64"/>
  <c r="K9" i="41"/>
  <c r="Y3" i="42"/>
  <c r="Z3" i="42" s="1"/>
  <c r="Y4" i="42"/>
  <c r="Z4" i="42" s="1"/>
  <c r="Y5" i="42"/>
  <c r="Z5" i="42" s="1"/>
  <c r="Y6" i="42"/>
  <c r="Z6" i="42" s="1"/>
  <c r="Y7" i="42"/>
  <c r="Z7" i="42" s="1"/>
  <c r="Y8" i="42"/>
  <c r="Z8" i="42" s="1"/>
  <c r="Y2" i="42"/>
  <c r="Z2" i="42" s="1"/>
  <c r="Y1" i="42"/>
  <c r="V3" i="42"/>
  <c r="V4" i="42"/>
  <c r="V5" i="42"/>
  <c r="V6" i="42"/>
  <c r="V7" i="42"/>
  <c r="V8" i="42"/>
  <c r="V2" i="42"/>
  <c r="V1" i="42"/>
  <c r="Z9" i="42" l="1"/>
  <c r="A3" i="41"/>
  <c r="A4" i="41"/>
  <c r="A5" i="41"/>
  <c r="A6" i="41"/>
  <c r="A7" i="41"/>
  <c r="A8" i="41"/>
  <c r="A2" i="41"/>
  <c r="F3" i="25"/>
  <c r="F9" i="25"/>
  <c r="E8" i="25"/>
  <c r="E9" i="25"/>
  <c r="D8" i="25"/>
  <c r="D9" i="25"/>
  <c r="C9" i="25"/>
  <c r="B9" i="25"/>
  <c r="K9" i="25"/>
  <c r="L8" i="25"/>
  <c r="K8" i="25"/>
  <c r="N8" i="25" s="1"/>
  <c r="L7" i="25"/>
  <c r="K7" i="25"/>
  <c r="N7" i="25" s="1"/>
  <c r="L6" i="25"/>
  <c r="K6" i="25"/>
  <c r="N6" i="25" s="1"/>
  <c r="L5" i="25"/>
  <c r="K5" i="25"/>
  <c r="N5" i="25" s="1"/>
  <c r="L4" i="25"/>
  <c r="K4" i="25"/>
  <c r="N4" i="25" s="1"/>
  <c r="L3" i="25"/>
  <c r="K3" i="25"/>
  <c r="N3" i="25" s="1"/>
  <c r="L2" i="25"/>
  <c r="K2" i="25"/>
  <c r="N2" i="25" s="1"/>
  <c r="N9" i="25" s="1"/>
  <c r="O4" i="25" l="1"/>
  <c r="L9" i="25"/>
  <c r="O3" i="25" s="1"/>
  <c r="O2" i="25" l="1"/>
  <c r="O8" i="25"/>
  <c r="O7" i="25"/>
  <c r="O6" i="25"/>
  <c r="O5" i="25"/>
  <c r="O9" i="25" l="1"/>
  <c r="AD2" i="41" l="1"/>
  <c r="AD3" i="41"/>
  <c r="AD4" i="41"/>
  <c r="AD5" i="41"/>
  <c r="AD6" i="41"/>
  <c r="AD7" i="41"/>
  <c r="AD8" i="41"/>
  <c r="AD9" i="41" l="1"/>
  <c r="AE5" i="42"/>
  <c r="AF5" i="42" s="1"/>
  <c r="AE1" i="42"/>
  <c r="G9" i="41"/>
  <c r="AE3" i="42"/>
  <c r="AF3" i="42" s="1"/>
  <c r="AE4" i="42"/>
  <c r="AF4" i="42" s="1"/>
  <c r="AE6" i="42"/>
  <c r="AF6" i="42" s="1"/>
  <c r="AE7" i="42"/>
  <c r="AF7" i="42" s="1"/>
  <c r="AE8" i="42"/>
  <c r="AF8" i="42" s="1"/>
  <c r="AE2" i="42"/>
  <c r="AF2" i="42" s="1"/>
  <c r="W3" i="42"/>
  <c r="W4" i="42"/>
  <c r="W5" i="42"/>
  <c r="W6" i="42"/>
  <c r="W7" i="42"/>
  <c r="W8" i="42"/>
  <c r="W2" i="42"/>
  <c r="AB3" i="42"/>
  <c r="AB4" i="42"/>
  <c r="AB5" i="42"/>
  <c r="AB6" i="42"/>
  <c r="AC6" i="42" s="1"/>
  <c r="AB7" i="42"/>
  <c r="AB8" i="42"/>
  <c r="AB2" i="42"/>
  <c r="O9" i="41" l="1"/>
  <c r="AF9" i="42"/>
  <c r="W9" i="42"/>
  <c r="AC5" i="42"/>
  <c r="AC8" i="42"/>
  <c r="AC4" i="42"/>
  <c r="AC7" i="42"/>
  <c r="AC3" i="42"/>
  <c r="M3" i="42" l="1"/>
  <c r="M4" i="42"/>
  <c r="M5" i="42"/>
  <c r="M6" i="42"/>
  <c r="M7" i="42"/>
  <c r="M8" i="42"/>
  <c r="D3" i="42"/>
  <c r="D4" i="42"/>
  <c r="D5" i="42"/>
  <c r="D6" i="42"/>
  <c r="D7" i="42"/>
  <c r="D8" i="42"/>
  <c r="M2" i="42"/>
  <c r="D2" i="42"/>
  <c r="E9" i="41" l="1"/>
  <c r="C9" i="41"/>
  <c r="B5" i="24"/>
  <c r="M2" i="41" s="1"/>
  <c r="B6" i="24"/>
  <c r="B4" i="24"/>
  <c r="M3" i="41" l="1"/>
  <c r="D3" i="41" s="1"/>
  <c r="M7" i="41"/>
  <c r="D7" i="41" s="1"/>
  <c r="M4" i="41"/>
  <c r="D4" i="41" s="1"/>
  <c r="M8" i="41"/>
  <c r="D8" i="41" s="1"/>
  <c r="M5" i="41"/>
  <c r="D5" i="41" s="1"/>
  <c r="M6" i="41"/>
  <c r="D6" i="41" s="1"/>
  <c r="N5" i="41"/>
  <c r="F5" i="41" s="1"/>
  <c r="N4" i="41"/>
  <c r="F4" i="41" s="1"/>
  <c r="N2" i="41"/>
  <c r="F2" i="41" s="1"/>
  <c r="N6" i="41"/>
  <c r="F6" i="41" s="1"/>
  <c r="N3" i="41"/>
  <c r="F3" i="41" s="1"/>
  <c r="N7" i="41"/>
  <c r="F7" i="41" s="1"/>
  <c r="N8" i="41"/>
  <c r="F8" i="41" s="1"/>
  <c r="C29" i="61" l="1"/>
  <c r="C29" i="63"/>
  <c r="C29" i="62"/>
  <c r="C29" i="64"/>
  <c r="C41" i="64"/>
  <c r="C41" i="61"/>
  <c r="C41" i="63"/>
  <c r="C41" i="62"/>
  <c r="C64" i="64"/>
  <c r="C64" i="61"/>
  <c r="C64" i="62"/>
  <c r="C64" i="63"/>
  <c r="C65" i="64"/>
  <c r="C65" i="61"/>
  <c r="C65" i="63"/>
  <c r="C65" i="62"/>
  <c r="C63" i="37" s="1"/>
  <c r="D63" i="37" s="1"/>
  <c r="C47" i="64"/>
  <c r="C47" i="63"/>
  <c r="C47" i="61"/>
  <c r="C47" i="62"/>
  <c r="C45" i="37" s="1"/>
  <c r="C40" i="64"/>
  <c r="C40" i="61"/>
  <c r="C40" i="62"/>
  <c r="C40" i="63"/>
  <c r="C59" i="64"/>
  <c r="C59" i="62"/>
  <c r="C59" i="63"/>
  <c r="C59" i="61"/>
  <c r="C53" i="61"/>
  <c r="C53" i="62"/>
  <c r="C53" i="64"/>
  <c r="C52" i="62"/>
  <c r="C52" i="64"/>
  <c r="C52" i="63"/>
  <c r="C52" i="61"/>
  <c r="C58" i="61"/>
  <c r="C58" i="64"/>
  <c r="C58" i="63"/>
  <c r="C58" i="62"/>
  <c r="C35" i="64"/>
  <c r="C35" i="63"/>
  <c r="C35" i="62"/>
  <c r="C35" i="61"/>
  <c r="C46" i="64"/>
  <c r="C46" i="61"/>
  <c r="C46" i="63"/>
  <c r="C46" i="62"/>
  <c r="C34" i="61"/>
  <c r="C34" i="64"/>
  <c r="C34" i="63"/>
  <c r="C34" i="62"/>
  <c r="D2" i="41"/>
  <c r="M9" i="41"/>
  <c r="N9" i="41"/>
  <c r="C51" i="37" l="1"/>
  <c r="C50" i="37"/>
  <c r="C39" i="37"/>
  <c r="C27" i="37"/>
  <c r="C57" i="37"/>
  <c r="C33" i="37"/>
  <c r="C44" i="37"/>
  <c r="C38" i="37"/>
  <c r="C62" i="37"/>
  <c r="C56" i="37"/>
  <c r="C32" i="37"/>
  <c r="C28" i="63"/>
  <c r="I13" i="63" s="1"/>
  <c r="C28" i="62"/>
  <c r="C28" i="61"/>
  <c r="J13" i="61" s="1"/>
  <c r="C28" i="64"/>
  <c r="M13" i="64" s="1"/>
  <c r="N13" i="64"/>
  <c r="J13" i="62"/>
  <c r="J13" i="63"/>
  <c r="K13" i="61"/>
  <c r="D32" i="37" l="1"/>
  <c r="I13" i="62"/>
  <c r="C26" i="37"/>
  <c r="B19" i="37"/>
  <c r="D5" i="25" l="1"/>
  <c r="E5" i="25" s="1"/>
  <c r="F5" i="25" s="1"/>
  <c r="D6" i="25"/>
  <c r="E6" i="25" s="1"/>
  <c r="F6" i="25" s="1"/>
  <c r="D7" i="25"/>
  <c r="E7" i="25" s="1"/>
  <c r="F7" i="25" s="1"/>
  <c r="D2" i="25"/>
  <c r="D3" i="25"/>
  <c r="E3" i="25" s="1"/>
  <c r="D4" i="25"/>
  <c r="E4" i="25" s="1"/>
  <c r="F4" i="25" s="1"/>
  <c r="F8" i="25" l="1"/>
  <c r="E2" i="25"/>
  <c r="F2" i="25" s="1"/>
  <c r="AC2" i="42"/>
  <c r="AC9" i="42" s="1"/>
  <c r="AH2" i="42" s="1"/>
  <c r="AI2" i="42" l="1"/>
  <c r="AA4" i="42" l="1"/>
  <c r="H4" i="42" s="1"/>
  <c r="I4" i="42" s="1"/>
  <c r="AA8" i="42"/>
  <c r="H8" i="42" s="1"/>
  <c r="I8" i="42" s="1"/>
  <c r="AA6" i="42"/>
  <c r="H6" i="42" s="1"/>
  <c r="I6" i="42" s="1"/>
  <c r="AA3" i="42"/>
  <c r="H3" i="42" s="1"/>
  <c r="I3" i="42" s="1"/>
  <c r="AA5" i="42"/>
  <c r="H5" i="42" s="1"/>
  <c r="I5" i="42" s="1"/>
  <c r="AA2" i="42"/>
  <c r="AA7" i="42"/>
  <c r="H7" i="42" s="1"/>
  <c r="I7" i="42" s="1"/>
  <c r="AD2" i="42"/>
  <c r="Q2" i="42" s="1"/>
  <c r="R2" i="42" s="1"/>
  <c r="AG6" i="42"/>
  <c r="K6" i="42" s="1"/>
  <c r="L6" i="42" s="1"/>
  <c r="AG7" i="42"/>
  <c r="K7" i="42" s="1"/>
  <c r="L7" i="42" s="1"/>
  <c r="AG4" i="42"/>
  <c r="K4" i="42" s="1"/>
  <c r="L4" i="42" s="1"/>
  <c r="AG3" i="42"/>
  <c r="K3" i="42" s="1"/>
  <c r="L3" i="42" s="1"/>
  <c r="AG8" i="42"/>
  <c r="K8" i="42" s="1"/>
  <c r="L8" i="42" s="1"/>
  <c r="AG5" i="42"/>
  <c r="K5" i="42" s="1"/>
  <c r="L5" i="42" s="1"/>
  <c r="AG2" i="42"/>
  <c r="B2" i="42"/>
  <c r="AD6" i="42"/>
  <c r="X6" i="42"/>
  <c r="E6" i="42" s="1"/>
  <c r="X3" i="42"/>
  <c r="E3" i="42" s="1"/>
  <c r="X5" i="42"/>
  <c r="E5" i="42" s="1"/>
  <c r="X4" i="42"/>
  <c r="E4" i="42" s="1"/>
  <c r="X7" i="42"/>
  <c r="E7" i="42" s="1"/>
  <c r="X2" i="42"/>
  <c r="E2" i="42" s="1"/>
  <c r="X8" i="42"/>
  <c r="E8" i="42" s="1"/>
  <c r="AD3" i="42"/>
  <c r="AD4" i="42"/>
  <c r="AD8" i="42"/>
  <c r="AD7" i="42"/>
  <c r="AD5" i="42"/>
  <c r="T2" i="42" l="1"/>
  <c r="U2" i="42" s="1"/>
  <c r="K2" i="42"/>
  <c r="L2" i="42" s="1"/>
  <c r="AA9" i="42"/>
  <c r="H2" i="42"/>
  <c r="I2" i="42" s="1"/>
  <c r="AG9" i="42"/>
  <c r="F6" i="42"/>
  <c r="N6" i="42"/>
  <c r="O6" i="42" s="1"/>
  <c r="B6" i="42"/>
  <c r="C6" i="42" s="1"/>
  <c r="T6" i="42"/>
  <c r="Q6" i="42"/>
  <c r="R6" i="42" s="1"/>
  <c r="T7" i="42"/>
  <c r="U7" i="42" s="1"/>
  <c r="Q7" i="42"/>
  <c r="R7" i="42" s="1"/>
  <c r="B7" i="42"/>
  <c r="C7" i="42" s="1"/>
  <c r="F8" i="42"/>
  <c r="N8" i="42"/>
  <c r="O8" i="42" s="1"/>
  <c r="F5" i="42"/>
  <c r="N5" i="42"/>
  <c r="O5" i="42" s="1"/>
  <c r="B4" i="42"/>
  <c r="C4" i="42" s="1"/>
  <c r="T4" i="42"/>
  <c r="Q4" i="42"/>
  <c r="R4" i="42" s="1"/>
  <c r="F7" i="42"/>
  <c r="N7" i="42"/>
  <c r="O7" i="42" s="1"/>
  <c r="B5" i="42"/>
  <c r="C5" i="42" s="1"/>
  <c r="T5" i="42"/>
  <c r="Q5" i="42"/>
  <c r="R5" i="42" s="1"/>
  <c r="T3" i="42"/>
  <c r="Q3" i="42"/>
  <c r="R3" i="42" s="1"/>
  <c r="B3" i="42"/>
  <c r="C3" i="42" s="1"/>
  <c r="F4" i="42"/>
  <c r="N4" i="42"/>
  <c r="O4" i="42" s="1"/>
  <c r="B8" i="42"/>
  <c r="C8" i="42" s="1"/>
  <c r="T8" i="42"/>
  <c r="Q8" i="42"/>
  <c r="R8" i="42" s="1"/>
  <c r="N2" i="42"/>
  <c r="F3" i="42"/>
  <c r="N3" i="42"/>
  <c r="O3" i="42" s="1"/>
  <c r="X9" i="42"/>
  <c r="AD9" i="42"/>
  <c r="C2" i="42"/>
  <c r="C31" i="64" l="1"/>
  <c r="C31" i="61"/>
  <c r="C31" i="63"/>
  <c r="C31" i="62"/>
  <c r="C42" i="64"/>
  <c r="C42" i="62"/>
  <c r="C30" i="64"/>
  <c r="C30" i="63"/>
  <c r="C30" i="62"/>
  <c r="C30" i="61"/>
  <c r="C61" i="64"/>
  <c r="C61" i="62"/>
  <c r="C61" i="61"/>
  <c r="C49" i="64"/>
  <c r="C49" i="62"/>
  <c r="C47" i="37" s="1"/>
  <c r="D47" i="37" s="1"/>
  <c r="C37" i="64"/>
  <c r="C37" i="62"/>
  <c r="C55" i="61"/>
  <c r="C55" i="62"/>
  <c r="C53" i="37" s="1"/>
  <c r="C55" i="63"/>
  <c r="C55" i="64"/>
  <c r="D55" i="64" s="1"/>
  <c r="G55" i="64" s="1"/>
  <c r="C60" i="64"/>
  <c r="C60" i="62"/>
  <c r="C58" i="37" s="1"/>
  <c r="C60" i="61"/>
  <c r="C48" i="64"/>
  <c r="C48" i="62"/>
  <c r="C36" i="64"/>
  <c r="C36" i="62"/>
  <c r="C54" i="64"/>
  <c r="C54" i="63"/>
  <c r="C54" i="62"/>
  <c r="C52" i="37" s="1"/>
  <c r="C54" i="61"/>
  <c r="C43" i="62"/>
  <c r="C41" i="37" s="1"/>
  <c r="C43" i="64"/>
  <c r="AJ2" i="42"/>
  <c r="T9" i="42"/>
  <c r="F2" i="42"/>
  <c r="U4" i="42"/>
  <c r="U6" i="42"/>
  <c r="U3" i="42"/>
  <c r="U8" i="42"/>
  <c r="O2" i="42"/>
  <c r="U5" i="42"/>
  <c r="C59" i="37" l="1"/>
  <c r="C29" i="37"/>
  <c r="C40" i="37"/>
  <c r="C46" i="37"/>
  <c r="D40" i="37"/>
  <c r="C34" i="37"/>
  <c r="H55" i="64"/>
  <c r="J55" i="64"/>
  <c r="C35" i="37"/>
  <c r="C28" i="37"/>
  <c r="C24" i="64"/>
  <c r="I13" i="64" s="1"/>
  <c r="C24" i="63"/>
  <c r="E13" i="63" s="1"/>
  <c r="C24" i="62"/>
  <c r="C24" i="61"/>
  <c r="F13" i="61" s="1"/>
  <c r="C25" i="64"/>
  <c r="D25" i="64" s="1"/>
  <c r="G25" i="64" s="1"/>
  <c r="C25" i="61"/>
  <c r="G13" i="61" s="1"/>
  <c r="C25" i="62"/>
  <c r="C25" i="63"/>
  <c r="F13" i="63" s="1"/>
  <c r="J13" i="64"/>
  <c r="L7" i="41"/>
  <c r="B7" i="41" s="1"/>
  <c r="L4" i="41"/>
  <c r="B4" i="41" s="1"/>
  <c r="L8" i="41"/>
  <c r="B8" i="41" s="1"/>
  <c r="L6" i="41"/>
  <c r="B6" i="41" s="1"/>
  <c r="D29" i="37"/>
  <c r="L5" i="41"/>
  <c r="B5" i="41" s="1"/>
  <c r="L3" i="41"/>
  <c r="B3" i="41" s="1"/>
  <c r="H25" i="64" l="1"/>
  <c r="J25" i="64"/>
  <c r="E13" i="62"/>
  <c r="C22" i="37"/>
  <c r="F13" i="62"/>
  <c r="C23" i="37"/>
  <c r="C39" i="64"/>
  <c r="C39" i="62"/>
  <c r="C37" i="37" s="1"/>
  <c r="D37" i="37" s="1"/>
  <c r="C51" i="64"/>
  <c r="C51" i="62"/>
  <c r="C57" i="63"/>
  <c r="C57" i="64"/>
  <c r="D57" i="64" s="1"/>
  <c r="G57" i="64" s="1"/>
  <c r="C57" i="62"/>
  <c r="C57" i="61"/>
  <c r="C33" i="64"/>
  <c r="C33" i="62"/>
  <c r="C31" i="37" s="1"/>
  <c r="F28" i="37" s="1"/>
  <c r="C33" i="63"/>
  <c r="C33" i="61"/>
  <c r="C63" i="64"/>
  <c r="C63" i="62"/>
  <c r="C61" i="37" s="1"/>
  <c r="F58" i="37" s="1"/>
  <c r="C63" i="61"/>
  <c r="C45" i="64"/>
  <c r="C45" i="62"/>
  <c r="D41" i="37"/>
  <c r="D38" i="37"/>
  <c r="D50" i="37"/>
  <c r="D33" i="37"/>
  <c r="D46" i="37"/>
  <c r="D30" i="37"/>
  <c r="D44" i="37"/>
  <c r="D62" i="37"/>
  <c r="D42" i="37"/>
  <c r="D34" i="37"/>
  <c r="D39" i="37"/>
  <c r="D48" i="37"/>
  <c r="D54" i="37"/>
  <c r="D57" i="37"/>
  <c r="D56" i="37"/>
  <c r="D58" i="37"/>
  <c r="D28" i="37"/>
  <c r="D36" i="37"/>
  <c r="D60" i="37"/>
  <c r="D45" i="37"/>
  <c r="D51" i="37"/>
  <c r="D59" i="37"/>
  <c r="D35" i="37"/>
  <c r="L2" i="41"/>
  <c r="B2" i="41" s="1"/>
  <c r="D52" i="37"/>
  <c r="D53" i="37"/>
  <c r="C43" i="37" l="1"/>
  <c r="F40" i="37" s="1"/>
  <c r="C55" i="37"/>
  <c r="F52" i="37" s="1"/>
  <c r="H57" i="64"/>
  <c r="J57" i="64"/>
  <c r="C49" i="37"/>
  <c r="F46" i="37" s="1"/>
  <c r="F34" i="37"/>
  <c r="C27" i="64"/>
  <c r="C27" i="61"/>
  <c r="I13" i="61" s="1"/>
  <c r="C27" i="63"/>
  <c r="H13" i="63" s="1"/>
  <c r="C27" i="62"/>
  <c r="D23" i="37"/>
  <c r="E13" i="37"/>
  <c r="D61" i="37"/>
  <c r="I13" i="37"/>
  <c r="D27" i="37"/>
  <c r="D43" i="37"/>
  <c r="H13" i="37"/>
  <c r="D26" i="37"/>
  <c r="D31" i="37"/>
  <c r="D55" i="37"/>
  <c r="A9" i="41"/>
  <c r="D24" i="37"/>
  <c r="F13" i="37"/>
  <c r="D13" i="37"/>
  <c r="D22" i="37"/>
  <c r="D49" i="37" l="1"/>
  <c r="L13" i="64"/>
  <c r="D27" i="64"/>
  <c r="G27" i="64" s="1"/>
  <c r="H13" i="62"/>
  <c r="C25" i="37"/>
  <c r="F22" i="37" s="1"/>
  <c r="D17" i="37"/>
  <c r="L9" i="41"/>
  <c r="H27" i="64" l="1"/>
  <c r="J27" i="64"/>
  <c r="D25" i="37"/>
  <c r="G13" i="37"/>
  <c r="E17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Santiago Fondoso:</t>
        </r>
        <r>
          <rPr>
            <sz val="9"/>
            <color indexed="81"/>
            <rFont val="Tahoma"/>
            <family val="2"/>
          </rPr>
          <t xml:space="preserve">
Página 159 (Martini, 2010) - Con corrección en "Internación".</t>
        </r>
      </text>
    </comment>
    <comment ref="C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Santiago Fondoso: </t>
        </r>
        <r>
          <rPr>
            <sz val="9"/>
            <color indexed="81"/>
            <rFont val="Tahoma"/>
            <family val="2"/>
          </rPr>
          <t xml:space="preserve">Cuantificación de superficies en planos CAD, 2002.
</t>
        </r>
      </text>
    </comment>
  </commentList>
</comments>
</file>

<file path=xl/sharedStrings.xml><?xml version="1.0" encoding="utf-8"?>
<sst xmlns="http://schemas.openxmlformats.org/spreadsheetml/2006/main" count="510" uniqueCount="132">
  <si>
    <t>IN</t>
  </si>
  <si>
    <t>CI</t>
  </si>
  <si>
    <t>DyT</t>
  </si>
  <si>
    <t>AD</t>
  </si>
  <si>
    <t>SAyA</t>
  </si>
  <si>
    <t>AA</t>
  </si>
  <si>
    <t>Internación</t>
  </si>
  <si>
    <t>Cirugía</t>
  </si>
  <si>
    <t>Administración</t>
  </si>
  <si>
    <t>Circulaciones</t>
  </si>
  <si>
    <t>Total</t>
  </si>
  <si>
    <t>CyB</t>
  </si>
  <si>
    <t>Área Hospitalaria (AH)</t>
  </si>
  <si>
    <r>
      <t>Consumo anual [kWh/año*m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</si>
  <si>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</si>
  <si>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Consumos teóricos [kWh/día] (1)</t>
  </si>
  <si>
    <r>
      <t>Consumo específico [kWh/día*m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] </t>
    </r>
  </si>
  <si>
    <r>
      <t>Superficie de AH [m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] (2)</t>
    </r>
  </si>
  <si>
    <t>https://drive.google.com/open?id=0Bz3sfV4ZQ06NMXRJbFhEb08zVVk</t>
  </si>
  <si>
    <t>(1)</t>
  </si>
  <si>
    <t>(2)</t>
  </si>
  <si>
    <t>https://doi.org/10.17632/nj82bhvvtd.2</t>
  </si>
  <si>
    <t>Usos</t>
  </si>
  <si>
    <t>AH</t>
  </si>
  <si>
    <t>1N</t>
  </si>
  <si>
    <t>Imagen satelital</t>
  </si>
  <si>
    <t>Superficie [m2]</t>
  </si>
  <si>
    <t>2N</t>
  </si>
  <si>
    <t>AZ</t>
  </si>
  <si>
    <t>PB</t>
  </si>
  <si>
    <t>3N</t>
  </si>
  <si>
    <t>I+E</t>
  </si>
  <si>
    <t>ADM</t>
  </si>
  <si>
    <t>Fuente energética</t>
  </si>
  <si>
    <t>Energía eléctrica</t>
  </si>
  <si>
    <t>Gas natural</t>
  </si>
  <si>
    <t>Consumo anual [TEP/año]</t>
  </si>
  <si>
    <t>ACS</t>
  </si>
  <si>
    <t>Cal</t>
  </si>
  <si>
    <t>E. Eléctrica</t>
  </si>
  <si>
    <t>Otros equip.</t>
  </si>
  <si>
    <t>Otros Equip.</t>
  </si>
  <si>
    <t>Otros equipos</t>
  </si>
  <si>
    <t>4N</t>
  </si>
  <si>
    <t>Consumo por camas</t>
  </si>
  <si>
    <t>Camas</t>
  </si>
  <si>
    <t>Sistema para ref.</t>
  </si>
  <si>
    <t>Sistema para cal.</t>
  </si>
  <si>
    <t>Tipo de vent</t>
  </si>
  <si>
    <t>Participación en ACS [%] Basualdo (2017)</t>
  </si>
  <si>
    <r>
      <t>Consumo anual ACS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</si>
  <si>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otros equipos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</si>
  <si>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otros equipos [%]</t>
  </si>
  <si>
    <t>Ref+vent</t>
  </si>
  <si>
    <t>Cal+vent</t>
  </si>
  <si>
    <t>Calefacción</t>
  </si>
  <si>
    <t>Participación en calefacción (gas/ electricidad) [%] Martini (2010)</t>
  </si>
  <si>
    <r>
      <t>Superficie de AH con calefacción a electricidad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</si>
  <si>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calefacción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</si>
  <si>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refrigeración (calefacción a electricidad) [%]</t>
  </si>
  <si>
    <t>Consumo teórico total por AH [TEP/año]</t>
  </si>
  <si>
    <t>Participación refrigeración (calefacción a gas) [%]</t>
  </si>
  <si>
    <t>Consumo esp. I+E ajustado al consumo de electricidad [TEP/año*m2]</t>
  </si>
  <si>
    <t>Consumo esp. refrigeración (calefacción a gas) ajustado al consumo de electricidad [TEP/año*m2]</t>
  </si>
  <si>
    <t>Consumo esp. refrigeración (calefacción a electricidad) ajustado al consumo de electricidad [TEP/año*m2]</t>
  </si>
  <si>
    <t>Coeficiente de ajuste al consumo de electricidad</t>
  </si>
  <si>
    <t>Participación en I+E (calefacción a gas)  [%]</t>
  </si>
  <si>
    <t>Participación en I+E (calefacció a electricidad)  [%]</t>
  </si>
  <si>
    <t>Consumo esp. calefacción (a electricidad) ajustado al consumo de electricidad [TEP/año*m2]</t>
  </si>
  <si>
    <t>Participación en calefacción (a electricidad) [%]</t>
  </si>
  <si>
    <t>Verificación</t>
  </si>
  <si>
    <t>Pabellón 12</t>
  </si>
  <si>
    <t>Pabellón 13</t>
  </si>
  <si>
    <t>Pabellón 14</t>
  </si>
  <si>
    <t>Consumo Calefacción [TEP/año]</t>
  </si>
  <si>
    <t>Consumo ACS [TEP/año]</t>
  </si>
  <si>
    <t>Cosnumo otros equipos [TEP/año]</t>
  </si>
  <si>
    <r>
      <t>Superficie con ACS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</si>
  <si>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con otros equipos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</si>
  <si>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 total por AH ajustado al consumo eléctrico [TEP/año]</t>
  </si>
  <si>
    <t>Consumo refrigeración (calefacción a gas) [TEP/año]</t>
  </si>
  <si>
    <t>Consumo I+E (calefacción a gas) [TEP/año]</t>
  </si>
  <si>
    <t>Consumo I+E (calefacción a electricidad) [TEP/año]</t>
  </si>
  <si>
    <t>Consumo  refrigeración (calefacción a electricidad) [TEP/año]</t>
  </si>
  <si>
    <t>Consumo calefacción (a electricidad) [TEP/año]</t>
  </si>
  <si>
    <t>Consumo teórico total [TEP/año]</t>
  </si>
  <si>
    <t>Consumo I+E (sin climatización) [TEP/año]</t>
  </si>
  <si>
    <t>Participación en I+E (sin climatización)  [%]</t>
  </si>
  <si>
    <t>Pabellón 5</t>
  </si>
  <si>
    <t>Pabellón 6</t>
  </si>
  <si>
    <t>Pabellón 7</t>
  </si>
  <si>
    <t>Pabellón 8</t>
  </si>
  <si>
    <t>Pabellón 9</t>
  </si>
  <si>
    <t>Pabellón 10</t>
  </si>
  <si>
    <t>Pabellón 11</t>
  </si>
  <si>
    <t xml:space="preserve"> </t>
  </si>
  <si>
    <t>Iluminación + 
Equipamiento [%]</t>
  </si>
  <si>
    <t>Climatización [%]</t>
  </si>
  <si>
    <t>Consumo anual Iluminación + 
Equipamiento [TEP/año]</t>
  </si>
  <si>
    <t>Consumo anual Climatización [TEP/año]</t>
  </si>
  <si>
    <t>Consumo Iluminación + 
Equipamiento [%]</t>
  </si>
  <si>
    <t>Consumo Climatización [%]</t>
  </si>
  <si>
    <r>
      <t>Superficie GN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</si>
  <si>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GN + RE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</si>
  <si>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CE + RE + I+E 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</si>
  <si>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Superficie solo I+E [m2]</t>
  </si>
  <si>
    <t>Edificio apoyo</t>
  </si>
  <si>
    <t>Edificio basamento</t>
  </si>
  <si>
    <t>NO/NO</t>
  </si>
  <si>
    <t>CG/RE</t>
  </si>
  <si>
    <t>Edificio subsuelo</t>
  </si>
  <si>
    <t>Edificio placa</t>
  </si>
  <si>
    <t>No posee equipos termo-mecánico</t>
  </si>
  <si>
    <t>Natural</t>
  </si>
  <si>
    <r>
      <t>Individuales/</t>
    </r>
    <r>
      <rPr>
        <i/>
        <sz val="11"/>
        <color theme="1"/>
        <rFont val="Calibri"/>
        <family val="2"/>
        <scheme val="minor"/>
      </rPr>
      <t>Split</t>
    </r>
    <r>
      <rPr>
        <sz val="11"/>
        <color theme="1"/>
        <rFont val="Calibri"/>
        <family val="2"/>
        <scheme val="minor"/>
      </rPr>
      <t>/pared</t>
    </r>
  </si>
  <si>
    <t>Individuales/Estufas/TBH</t>
  </si>
  <si>
    <t>HIGA San Roque</t>
  </si>
  <si>
    <t>Demanda en climatización</t>
  </si>
  <si>
    <t>SCOP/SEER/eficiencia</t>
  </si>
  <si>
    <t>Coef de reducción</t>
  </si>
  <si>
    <t>Nuevo valor de demanda</t>
  </si>
  <si>
    <t>Nuevo valor de consumo</t>
  </si>
  <si>
    <t>Mejorando equipos</t>
  </si>
  <si>
    <t>Coef de eficiencia</t>
  </si>
  <si>
    <t>Mejorando envolvente</t>
  </si>
  <si>
    <t>Consumo por fuente [TEP/año]</t>
  </si>
  <si>
    <t>I+E (electricidad)</t>
  </si>
  <si>
    <t>Ref+vent (electricidad)</t>
  </si>
  <si>
    <t>Cal+vent (electricidad)</t>
  </si>
  <si>
    <t>Cal (gas natural)</t>
  </si>
  <si>
    <t>ACS (gas natural)</t>
  </si>
  <si>
    <t>Otros equip. (gas natural)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</si>
</sst>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1A1A1A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5CE7"/>
        <bgColor indexed="64"/>
      </patternFill>
    </fill>
    <fill>
      <patternFill patternType="solid">
        <fgColor rgb="FF001FA4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7">
    <xf numFmtId="0" fontId="0" fillId="0" borderId="0" xfId="0"/>
    <xf numFmtId="0" fontId="4" fillId="0" borderId="0" xfId="0" applyFont="1"/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9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10" fillId="0" borderId="0" xfId="1"/>
    <xf numFmtId="49" fontId="0" fillId="0" borderId="0" xfId="0" applyNumberForma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wrapText="1"/>
    </xf>
    <xf numFmtId="2" fontId="0" fillId="11" borderId="1" xfId="0" applyNumberFormat="1" applyFill="1" applyBorder="1"/>
    <xf numFmtId="2" fontId="0" fillId="10" borderId="1" xfId="0" applyNumberFormat="1" applyFill="1" applyBorder="1"/>
    <xf numFmtId="0" fontId="0" fillId="10" borderId="1" xfId="0" applyFill="1" applyBorder="1" applyAlignment="1">
      <alignment wrapText="1"/>
    </xf>
    <xf numFmtId="2" fontId="0" fillId="0" borderId="0" xfId="0" applyNumberFormat="1"/>
    <xf numFmtId="0" fontId="0" fillId="2" borderId="1" xfId="0" applyFill="1" applyBorder="1"/>
    <xf numFmtId="0" fontId="0" fillId="12" borderId="1" xfId="0" applyFill="1" applyBorder="1"/>
    <xf numFmtId="0" fontId="0" fillId="13" borderId="1" xfId="0" applyFill="1" applyBorder="1" applyAlignment="1">
      <alignment vertical="center" wrapText="1"/>
    </xf>
    <xf numFmtId="0" fontId="0" fillId="11" borderId="1" xfId="0" applyFill="1" applyBorder="1"/>
    <xf numFmtId="0" fontId="0" fillId="10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4" borderId="1" xfId="0" applyNumberForma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2" fontId="0" fillId="13" borderId="1" xfId="0" applyNumberForma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vertical="center"/>
    </xf>
    <xf numFmtId="2" fontId="2" fillId="7" borderId="1" xfId="0" applyNumberFormat="1" applyFont="1" applyFill="1" applyBorder="1" applyAlignment="1">
      <alignment vertical="center" wrapText="1"/>
    </xf>
    <xf numFmtId="2" fontId="2" fillId="8" borderId="1" xfId="0" applyNumberFormat="1" applyFont="1" applyFill="1" applyBorder="1" applyAlignment="1">
      <alignment vertical="center" wrapText="1"/>
    </xf>
    <xf numFmtId="2" fontId="2" fillId="9" borderId="1" xfId="0" applyNumberFormat="1" applyFont="1" applyFill="1" applyBorder="1"/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3" fillId="13" borderId="1" xfId="0" applyFont="1" applyFill="1" applyBorder="1" applyAlignment="1">
      <alignment horizontal="right" vertical="center" wrapText="1"/>
    </xf>
    <xf numFmtId="0" fontId="0" fillId="13" borderId="1" xfId="0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3" fillId="3" borderId="2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13" borderId="10" xfId="0" applyFill="1" applyBorder="1" applyAlignment="1">
      <alignment vertical="center" wrapText="1"/>
    </xf>
    <xf numFmtId="0" fontId="2" fillId="6" borderId="10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2" fillId="9" borderId="10" xfId="0" applyFont="1" applyFill="1" applyBorder="1"/>
    <xf numFmtId="0" fontId="3" fillId="3" borderId="11" xfId="0" applyFont="1" applyFill="1" applyBorder="1"/>
    <xf numFmtId="2" fontId="0" fillId="4" borderId="8" xfId="0" applyNumberFormat="1" applyFill="1" applyBorder="1" applyAlignment="1">
      <alignment vertical="center" wrapText="1"/>
    </xf>
    <xf numFmtId="2" fontId="0" fillId="5" borderId="8" xfId="0" applyNumberFormat="1" applyFill="1" applyBorder="1" applyAlignment="1">
      <alignment vertical="center" wrapText="1"/>
    </xf>
    <xf numFmtId="2" fontId="0" fillId="13" borderId="8" xfId="0" applyNumberFormat="1" applyFill="1" applyBorder="1" applyAlignment="1">
      <alignment vertical="center" wrapText="1"/>
    </xf>
    <xf numFmtId="2" fontId="2" fillId="6" borderId="8" xfId="0" applyNumberFormat="1" applyFont="1" applyFill="1" applyBorder="1" applyAlignment="1">
      <alignment vertical="center"/>
    </xf>
    <xf numFmtId="2" fontId="2" fillId="7" borderId="8" xfId="0" applyNumberFormat="1" applyFont="1" applyFill="1" applyBorder="1" applyAlignment="1">
      <alignment vertical="center" wrapText="1"/>
    </xf>
    <xf numFmtId="2" fontId="2" fillId="8" borderId="8" xfId="0" applyNumberFormat="1" applyFont="1" applyFill="1" applyBorder="1" applyAlignment="1">
      <alignment vertical="center" wrapText="1"/>
    </xf>
    <xf numFmtId="2" fontId="2" fillId="9" borderId="8" xfId="0" applyNumberFormat="1" applyFont="1" applyFill="1" applyBorder="1"/>
    <xf numFmtId="2" fontId="3" fillId="3" borderId="8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13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9" borderId="2" xfId="0" applyFont="1" applyFill="1" applyBorder="1"/>
    <xf numFmtId="2" fontId="0" fillId="4" borderId="3" xfId="0" applyNumberFormat="1" applyFill="1" applyBorder="1" applyAlignment="1">
      <alignment vertical="center" wrapText="1"/>
    </xf>
    <xf numFmtId="2" fontId="0" fillId="5" borderId="3" xfId="0" applyNumberFormat="1" applyFill="1" applyBorder="1" applyAlignment="1">
      <alignment vertical="center" wrapText="1"/>
    </xf>
    <xf numFmtId="2" fontId="0" fillId="13" borderId="3" xfId="0" applyNumberFormat="1" applyFill="1" applyBorder="1" applyAlignment="1">
      <alignment vertical="center" wrapText="1"/>
    </xf>
    <xf numFmtId="2" fontId="2" fillId="6" borderId="3" xfId="0" applyNumberFormat="1" applyFont="1" applyFill="1" applyBorder="1" applyAlignment="1">
      <alignment vertical="center"/>
    </xf>
    <xf numFmtId="2" fontId="2" fillId="7" borderId="3" xfId="0" applyNumberFormat="1" applyFont="1" applyFill="1" applyBorder="1" applyAlignment="1">
      <alignment vertical="center" wrapText="1"/>
    </xf>
    <xf numFmtId="2" fontId="2" fillId="8" borderId="3" xfId="0" applyNumberFormat="1" applyFont="1" applyFill="1" applyBorder="1" applyAlignment="1">
      <alignment vertical="center" wrapText="1"/>
    </xf>
    <xf numFmtId="2" fontId="2" fillId="9" borderId="3" xfId="0" applyNumberFormat="1" applyFont="1" applyFill="1" applyBorder="1"/>
    <xf numFmtId="0" fontId="3" fillId="3" borderId="3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2" fillId="6" borderId="1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vertical="center" wrapText="1"/>
    </xf>
    <xf numFmtId="0" fontId="2" fillId="9" borderId="14" xfId="0" applyFont="1" applyFill="1" applyBorder="1"/>
    <xf numFmtId="0" fontId="3" fillId="3" borderId="15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3" fillId="4" borderId="4" xfId="0" applyFont="1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13" borderId="4" xfId="0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2" fontId="0" fillId="14" borderId="0" xfId="0" applyNumberFormat="1" applyFill="1"/>
    <xf numFmtId="0" fontId="2" fillId="14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1" fillId="16" borderId="9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1" fillId="0" borderId="0" xfId="0" applyFont="1"/>
    <xf numFmtId="0" fontId="0" fillId="3" borderId="1" xfId="0" applyFill="1" applyBorder="1" applyAlignment="1">
      <alignment horizontal="right"/>
    </xf>
    <xf numFmtId="2" fontId="3" fillId="11" borderId="1" xfId="0" applyNumberFormat="1" applyFont="1" applyFill="1" applyBorder="1"/>
    <xf numFmtId="0" fontId="3" fillId="0" borderId="0" xfId="0" applyFont="1"/>
    <xf numFmtId="0" fontId="1" fillId="18" borderId="9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13" borderId="3" xfId="0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9" borderId="3" xfId="0" applyFont="1" applyFill="1" applyBorder="1"/>
    <xf numFmtId="2" fontId="0" fillId="0" borderId="3" xfId="0" applyNumberFormat="1" applyBorder="1"/>
    <xf numFmtId="0" fontId="0" fillId="0" borderId="2" xfId="0" applyBorder="1"/>
    <xf numFmtId="0" fontId="1" fillId="11" borderId="16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0" fillId="11" borderId="19" xfId="0" applyFill="1" applyBorder="1"/>
    <xf numFmtId="2" fontId="3" fillId="11" borderId="20" xfId="0" applyNumberFormat="1" applyFont="1" applyFill="1" applyBorder="1"/>
    <xf numFmtId="2" fontId="3" fillId="11" borderId="21" xfId="0" applyNumberFormat="1" applyFont="1" applyFill="1" applyBorder="1"/>
    <xf numFmtId="2" fontId="3" fillId="11" borderId="22" xfId="0" applyNumberFormat="1" applyFont="1" applyFill="1" applyBorder="1"/>
    <xf numFmtId="0" fontId="3" fillId="11" borderId="23" xfId="0" applyFont="1" applyFill="1" applyBorder="1" applyAlignment="1">
      <alignment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vertical="center" wrapText="1"/>
    </xf>
    <xf numFmtId="0" fontId="3" fillId="10" borderId="21" xfId="0" applyFont="1" applyFill="1" applyBorder="1"/>
    <xf numFmtId="0" fontId="3" fillId="10" borderId="22" xfId="0" applyFont="1" applyFill="1" applyBorder="1"/>
    <xf numFmtId="0" fontId="3" fillId="10" borderId="2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2" fontId="3" fillId="11" borderId="19" xfId="0" applyNumberFormat="1" applyFont="1" applyFill="1" applyBorder="1"/>
    <xf numFmtId="2" fontId="3" fillId="11" borderId="23" xfId="0" applyNumberFormat="1" applyFont="1" applyFill="1" applyBorder="1"/>
    <xf numFmtId="0" fontId="1" fillId="1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10" borderId="16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vertical="center" wrapText="1"/>
    </xf>
    <xf numFmtId="0" fontId="3" fillId="10" borderId="23" xfId="0" applyFont="1" applyFill="1" applyBorder="1"/>
    <xf numFmtId="164" fontId="0" fillId="11" borderId="6" xfId="0" applyNumberFormat="1" applyFill="1" applyBorder="1"/>
    <xf numFmtId="164" fontId="0" fillId="10" borderId="6" xfId="0" applyNumberFormat="1" applyFill="1" applyBorder="1"/>
    <xf numFmtId="0" fontId="0" fillId="3" borderId="0" xfId="0" applyFill="1"/>
    <xf numFmtId="0" fontId="1" fillId="14" borderId="2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1FA4"/>
      <color rgb="FF7A0000"/>
      <color rgb="FFCC9900"/>
      <color rgb="FFEE5CE7"/>
      <color rgb="FF990099"/>
      <color rgb="FF663300"/>
      <color rgb="FF660066"/>
      <color rgb="FF800000"/>
      <color rgb="FFFF00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apoyo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apoyo'!$F$12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F3-4013-A7C4-BB8FA1A8B3F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F3-4013-A7C4-BB8FA1A8B3F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F3-4013-A7C4-BB8FA1A8B3FB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F3-4013-A7C4-BB8FA1A8B3FB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F3-4013-A7C4-BB8FA1A8B3FB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5F3-4013-A7C4-BB8FA1A8B3FB}"/>
              </c:ext>
            </c:extLst>
          </c:dPt>
          <c:val>
            <c:numRef>
              <c:f>'Edificio apoyo'!$F$13</c:f>
              <c:numCache>
                <c:formatCode>0.00</c:formatCode>
                <c:ptCount val="1"/>
                <c:pt idx="0">
                  <c:v>16.904425007755787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F3-4013-A7C4-BB8FA1A8B3FB}"/>
            </c:ext>
          </c:extLst>
        </c:ser>
        <c:ser>
          <c:idx val="1"/>
          <c:order val="1"/>
          <c:tx>
            <c:strRef>
              <c:f>'Edificio apoyo'!$G$12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apoyo'!$G$13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F3-4013-A7C4-BB8FA1A8B3FB}"/>
            </c:ext>
          </c:extLst>
        </c:ser>
        <c:ser>
          <c:idx val="2"/>
          <c:order val="2"/>
          <c:tx>
            <c:strRef>
              <c:f>'Edificio apoyo'!$H$12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apoyo'!$H$13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F3-4013-A7C4-BB8FA1A8B3FB}"/>
            </c:ext>
          </c:extLst>
        </c:ser>
        <c:ser>
          <c:idx val="3"/>
          <c:order val="3"/>
          <c:tx>
            <c:strRef>
              <c:f>'Edificio apoyo'!$I$12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apoyo'!$I$13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5F3-4013-A7C4-BB8FA1A8B3FB}"/>
            </c:ext>
          </c:extLst>
        </c:ser>
        <c:ser>
          <c:idx val="4"/>
          <c:order val="4"/>
          <c:tx>
            <c:strRef>
              <c:f>'Edificio apoyo'!$J$12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apoyo'!$J$13</c:f>
              <c:numCache>
                <c:formatCode>0.00</c:formatCode>
                <c:ptCount val="1"/>
                <c:pt idx="0">
                  <c:v>1.9634589906406541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F3-4013-A7C4-BB8FA1A8B3FB}"/>
            </c:ext>
          </c:extLst>
        </c:ser>
        <c:ser>
          <c:idx val="5"/>
          <c:order val="5"/>
          <c:tx>
            <c:strRef>
              <c:f>'Edificio apoyo'!$K$12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apoyo'!$K$13</c:f>
              <c:numCache>
                <c:formatCode>0.00</c:formatCode>
                <c:ptCount val="1"/>
                <c:pt idx="0">
                  <c:v>41.049981689476169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5F3-4013-A7C4-BB8FA1A8B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basamento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basamento'!$E$12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26-468B-8F0F-BFBBADF851C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26-468B-8F0F-BFBBADF851C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26-468B-8F0F-BFBBADF851C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26-468B-8F0F-BFBBADF851C0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26-468B-8F0F-BFBBADF851C0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526-468B-8F0F-BFBBADF851C0}"/>
              </c:ext>
            </c:extLst>
          </c:dPt>
          <c:val>
            <c:numRef>
              <c:f>'Edificio basamento'!$E$13</c:f>
              <c:numCache>
                <c:formatCode>0.00</c:formatCode>
                <c:ptCount val="1"/>
                <c:pt idx="0">
                  <c:v>10.426668404729062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26-468B-8F0F-BFBBADF851C0}"/>
            </c:ext>
          </c:extLst>
        </c:ser>
        <c:ser>
          <c:idx val="1"/>
          <c:order val="1"/>
          <c:tx>
            <c:strRef>
              <c:f>'Edificio basamento'!$F$12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basamento'!$F$13</c:f>
              <c:numCache>
                <c:formatCode>0.00</c:formatCode>
                <c:ptCount val="1"/>
                <c:pt idx="0">
                  <c:v>8.4902408856811764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526-468B-8F0F-BFBBADF851C0}"/>
            </c:ext>
          </c:extLst>
        </c:ser>
        <c:ser>
          <c:idx val="2"/>
          <c:order val="2"/>
          <c:tx>
            <c:strRef>
              <c:f>'Edificio basamento'!$G$12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basamento'!$G$13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26-468B-8F0F-BFBBADF851C0}"/>
            </c:ext>
          </c:extLst>
        </c:ser>
        <c:ser>
          <c:idx val="3"/>
          <c:order val="3"/>
          <c:tx>
            <c:strRef>
              <c:f>'Edificio basamento'!$H$12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basamento'!$H$13</c:f>
              <c:numCache>
                <c:formatCode>0.00</c:formatCode>
                <c:ptCount val="1"/>
                <c:pt idx="0">
                  <c:v>12.187782356930068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526-468B-8F0F-BFBBADF851C0}"/>
            </c:ext>
          </c:extLst>
        </c:ser>
        <c:ser>
          <c:idx val="4"/>
          <c:order val="4"/>
          <c:tx>
            <c:strRef>
              <c:f>'Edificio basamento'!$I$12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basamento'!$I$13</c:f>
              <c:numCache>
                <c:formatCode>0.00</c:formatCode>
                <c:ptCount val="1"/>
                <c:pt idx="0">
                  <c:v>2.4735675221567792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526-468B-8F0F-BFBBADF851C0}"/>
            </c:ext>
          </c:extLst>
        </c:ser>
        <c:ser>
          <c:idx val="5"/>
          <c:order val="5"/>
          <c:tx>
            <c:strRef>
              <c:f>'Edificio basamento'!$J$12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basamento'!$J$13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526-468B-8F0F-BFBBADF85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fuentes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subsuelo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subsuelo'!$E$12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73-4FEC-949D-38CCAA5303C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73-4FEC-949D-38CCAA5303C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73-4FEC-949D-38CCAA5303C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73-4FEC-949D-38CCAA5303CC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73-4FEC-949D-38CCAA5303CC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E73-4FEC-949D-38CCAA5303CC}"/>
              </c:ext>
            </c:extLst>
          </c:dPt>
          <c:val>
            <c:numRef>
              <c:f>'Edificio subsuelo'!$E$13</c:f>
              <c:numCache>
                <c:formatCode>0.00</c:formatCode>
                <c:ptCount val="1"/>
                <c:pt idx="0">
                  <c:v>10.990167641962246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73-4FEC-949D-38CCAA5303CC}"/>
            </c:ext>
          </c:extLst>
        </c:ser>
        <c:ser>
          <c:idx val="1"/>
          <c:order val="1"/>
          <c:tx>
            <c:strRef>
              <c:f>'Edificio subsuelo'!$F$12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subsuelo'!$F$13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73-4FEC-949D-38CCAA5303CC}"/>
            </c:ext>
          </c:extLst>
        </c:ser>
        <c:ser>
          <c:idx val="2"/>
          <c:order val="2"/>
          <c:tx>
            <c:strRef>
              <c:f>'Edificio subsuelo'!$G$12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subsuelo'!$G$13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73-4FEC-949D-38CCAA5303CC}"/>
            </c:ext>
          </c:extLst>
        </c:ser>
        <c:ser>
          <c:idx val="3"/>
          <c:order val="3"/>
          <c:tx>
            <c:strRef>
              <c:f>'Edificio subsuelo'!$H$12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subsuelo'!$H$13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E73-4FEC-949D-38CCAA5303CC}"/>
            </c:ext>
          </c:extLst>
        </c:ser>
        <c:ser>
          <c:idx val="4"/>
          <c:order val="4"/>
          <c:tx>
            <c:strRef>
              <c:f>'Edificio subsuelo'!$I$12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subsuelo'!$I$13</c:f>
              <c:numCache>
                <c:formatCode>0.00</c:formatCode>
                <c:ptCount val="1"/>
                <c:pt idx="0">
                  <c:v>0.20154905203790274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E73-4FEC-949D-38CCAA5303CC}"/>
            </c:ext>
          </c:extLst>
        </c:ser>
        <c:ser>
          <c:idx val="5"/>
          <c:order val="5"/>
          <c:tx>
            <c:strRef>
              <c:f>'Edificio subsuelo'!$J$12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subsuelo'!$J$13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73-4FEC-949D-38CCAA53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placa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placa'!$I$12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FD-4EB7-BCE0-116C2025BAC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FD-4EB7-BCE0-116C2025BAC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FD-4EB7-BCE0-116C2025BAC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FD-4EB7-BCE0-116C2025BACC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FD-4EB7-BCE0-116C2025BACC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0FD-4EB7-BCE0-116C2025BACC}"/>
              </c:ext>
            </c:extLst>
          </c:dPt>
          <c:val>
            <c:numRef>
              <c:f>'Edificio placa'!$I$13</c:f>
              <c:numCache>
                <c:formatCode>0.00</c:formatCode>
                <c:ptCount val="1"/>
                <c:pt idx="0">
                  <c:v>30.47554042414848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FD-4EB7-BCE0-116C2025BACC}"/>
            </c:ext>
          </c:extLst>
        </c:ser>
        <c:ser>
          <c:idx val="1"/>
          <c:order val="1"/>
          <c:tx>
            <c:strRef>
              <c:f>'Edificio placa'!$J$12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placa'!$J$13</c:f>
              <c:numCache>
                <c:formatCode>0.00</c:formatCode>
                <c:ptCount val="1"/>
                <c:pt idx="0">
                  <c:v>23.992957635723251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FD-4EB7-BCE0-116C2025BACC}"/>
            </c:ext>
          </c:extLst>
        </c:ser>
        <c:ser>
          <c:idx val="2"/>
          <c:order val="2"/>
          <c:tx>
            <c:strRef>
              <c:f>'Edificio placa'!$K$12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placa'!$K$13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D-4EB7-BCE0-116C2025BACC}"/>
            </c:ext>
          </c:extLst>
        </c:ser>
        <c:ser>
          <c:idx val="3"/>
          <c:order val="3"/>
          <c:tx>
            <c:strRef>
              <c:f>'Edificio placa'!$L$12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placa'!$L$13</c:f>
              <c:numCache>
                <c:formatCode>0.00</c:formatCode>
                <c:ptCount val="1"/>
                <c:pt idx="0">
                  <c:v>44.638217643069922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0FD-4EB7-BCE0-116C2025BACC}"/>
            </c:ext>
          </c:extLst>
        </c:ser>
        <c:ser>
          <c:idx val="4"/>
          <c:order val="4"/>
          <c:tx>
            <c:strRef>
              <c:f>'Edificio placa'!$M$12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placa'!$M$13</c:f>
              <c:numCache>
                <c:formatCode>0.00</c:formatCode>
                <c:ptCount val="1"/>
                <c:pt idx="0">
                  <c:v>14.303424435164668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0FD-4EB7-BCE0-116C2025BACC}"/>
            </c:ext>
          </c:extLst>
        </c:ser>
        <c:ser>
          <c:idx val="5"/>
          <c:order val="5"/>
          <c:tx>
            <c:strRef>
              <c:f>'Edificio placa'!$N$12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placa'!$N$13</c:f>
              <c:numCache>
                <c:formatCode>0.00</c:formatCode>
                <c:ptCount val="1"/>
                <c:pt idx="0">
                  <c:v>18.482018310523834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0FD-4EB7-BCE0-116C2025B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Distribución de energía primaria discriminada por usos - HIGA San Roque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808-47D5-9346-5C0B93E9CE42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8-47D5-9346-5C0B93E9CE4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B-4CDD-9A7B-45BA7997937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8-47D5-9346-5C0B93E9CE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808-47D5-9346-5C0B93E9CE4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8-47D5-9346-5C0B93E9C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'HIGA "San Roque"'!$D$12:$I$12</c:f>
              <c:strCache>
                <c:ptCount val="6"/>
                <c:pt idx="0">
                  <c:v>I+E</c:v>
                </c:pt>
                <c:pt idx="1">
                  <c:v>Ref+vent</c:v>
                </c:pt>
                <c:pt idx="2">
                  <c:v>Cal+vent</c:v>
                </c:pt>
                <c:pt idx="3">
                  <c:v>Cal</c:v>
                </c:pt>
                <c:pt idx="4">
                  <c:v>ACS</c:v>
                </c:pt>
                <c:pt idx="5">
                  <c:v>Otros Equip.</c:v>
                </c:pt>
              </c:strCache>
            </c:strRef>
          </c:cat>
          <c:val>
            <c:numRef>
              <c:f>'HIGA "San Roque"'!$D$13:$I$13</c:f>
              <c:numCache>
                <c:formatCode>0.00</c:formatCode>
                <c:ptCount val="6"/>
                <c:pt idx="0">
                  <c:v>68.796801478595583</c:v>
                </c:pt>
                <c:pt idx="1">
                  <c:v>32.483198521404425</c:v>
                </c:pt>
                <c:pt idx="2">
                  <c:v>0</c:v>
                </c:pt>
                <c:pt idx="3">
                  <c:v>56.825999999999993</c:v>
                </c:pt>
                <c:pt idx="4">
                  <c:v>18.942000000000004</c:v>
                </c:pt>
                <c:pt idx="5">
                  <c:v>59.532000000000004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7D5-9346-5C0B93E9C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HIGA San Roque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'HIGA "San Roque"'!$D$12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A-4A5A-89BD-C42F53380A5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A-4A5A-89BD-C42F53380A5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A-4A5A-89BD-C42F53380A5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4A-4A5A-89BD-C42F53380A5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4A-4A5A-89BD-C42F53380A5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4A-4A5A-89BD-C42F53380A5F}"/>
              </c:ext>
            </c:extLst>
          </c:dPt>
          <c:val>
            <c:numRef>
              <c:f>'HIGA "San Roque"'!$D$13</c:f>
              <c:numCache>
                <c:formatCode>0.00</c:formatCode>
                <c:ptCount val="1"/>
                <c:pt idx="0">
                  <c:v>68.796801478595583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4A-4A5A-89BD-C42F53380A5F}"/>
            </c:ext>
          </c:extLst>
        </c:ser>
        <c:ser>
          <c:idx val="1"/>
          <c:order val="1"/>
          <c:tx>
            <c:strRef>
              <c:f>'HIGA "San Roque"'!$E$12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'HIGA "San Roque"'!$E$13</c:f>
              <c:numCache>
                <c:formatCode>0.00</c:formatCode>
                <c:ptCount val="1"/>
                <c:pt idx="0">
                  <c:v>32.483198521404425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4A-4A5A-89BD-C42F53380A5F}"/>
            </c:ext>
          </c:extLst>
        </c:ser>
        <c:ser>
          <c:idx val="2"/>
          <c:order val="2"/>
          <c:tx>
            <c:strRef>
              <c:f>'HIGA "San Roque"'!$F$12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'HIGA "San Roque"'!$F$13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4A-4A5A-89BD-C42F53380A5F}"/>
            </c:ext>
          </c:extLst>
        </c:ser>
        <c:ser>
          <c:idx val="3"/>
          <c:order val="3"/>
          <c:tx>
            <c:strRef>
              <c:f>'HIGA "San Roque"'!$G$12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'HIGA "San Roque"'!$G$13</c:f>
              <c:numCache>
                <c:formatCode>0.00</c:formatCode>
                <c:ptCount val="1"/>
                <c:pt idx="0">
                  <c:v>56.825999999999993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4A-4A5A-89BD-C42F53380A5F}"/>
            </c:ext>
          </c:extLst>
        </c:ser>
        <c:ser>
          <c:idx val="4"/>
          <c:order val="4"/>
          <c:tx>
            <c:strRef>
              <c:f>'HIGA "San Roque"'!$H$12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'HIGA "San Roque"'!$H$13</c:f>
              <c:numCache>
                <c:formatCode>0.00</c:formatCode>
                <c:ptCount val="1"/>
                <c:pt idx="0">
                  <c:v>18.942000000000004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4A-4A5A-89BD-C42F53380A5F}"/>
            </c:ext>
          </c:extLst>
        </c:ser>
        <c:ser>
          <c:idx val="5"/>
          <c:order val="5"/>
          <c:tx>
            <c:strRef>
              <c:f>'HIGA "San Roque"'!$I$12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'HIGA "San Roque"'!$I$13</c:f>
              <c:numCache>
                <c:formatCode>0.00</c:formatCode>
                <c:ptCount val="1"/>
                <c:pt idx="0">
                  <c:v>59.532000000000004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C4A-4A5A-89BD-C42F5338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Consumo energético por cada área hospitalaria discriminado por usos - Edificio apoyo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apoyo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txData>
          <cx:v>Consumo energético por cada área hospitalaria discriminado por usos - Edificio basamento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basamento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txData>
          <cx:v>Consumo energético por cada área hospitalaria discriminado por usos - Edificio subsuelo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subsuelo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placa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  <cx:data id="1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Consumo energético por cada área hospitalaria discriminado por usos - HIGA San Roque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HIGA San Roque</a:t>
          </a:r>
        </a:p>
      </cx:txPr>
    </cx:title>
    <cx:plotArea>
      <cx:plotAreaRegion>
        <cx:series layoutId="sunburst" uniqueId="{D58251CB-2A4D-412E-B1AA-08EC185532DB}" formatIdx="0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206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C00000"/>
              </a:solidFill>
            </cx:spPr>
          </cx:dataPt>
          <cx:dataLabels>
            <cx:visibility seriesName="0" categoryName="1" value="0"/>
          </cx:dataLabels>
          <cx:dataId val="0"/>
        </cx:series>
        <cx:series layoutId="sunburst" hidden="1" uniqueId="{17A55460-3475-4E49-91BC-FED956523EDF}" formatIdx="1">
          <cx:dataLabels>
            <cx:visibility seriesName="0" categoryName="1" value="0"/>
          </cx:dataLabels>
          <cx:dataId val="1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10.png"/><Relationship Id="rId7" Type="http://schemas.microsoft.com/office/2014/relationships/chartEx" Target="../charts/chartEx4.xml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microsoft.com/office/2014/relationships/chartEx" Target="../charts/chartEx5.xml"/><Relationship Id="rId1" Type="http://schemas.openxmlformats.org/officeDocument/2006/relationships/chart" Target="../charts/chart5.xml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</xdr:row>
      <xdr:rowOff>19050</xdr:rowOff>
    </xdr:from>
    <xdr:to>
      <xdr:col>8</xdr:col>
      <xdr:colOff>742950</xdr:colOff>
      <xdr:row>37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C79E5F-2878-FE5F-D5AF-98DAC567FEA3}"/>
            </a:ext>
          </a:extLst>
        </xdr:cNvPr>
        <xdr:cNvSpPr txBox="1"/>
      </xdr:nvSpPr>
      <xdr:spPr>
        <a:xfrm>
          <a:off x="466725" y="205171"/>
          <a:ext cx="6407259" cy="6681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>
              <a:latin typeface="Cambria" panose="02040503050406030204" pitchFamily="18" charset="0"/>
            </a:rPr>
            <a:t>Hoja</a:t>
          </a:r>
          <a:r>
            <a:rPr lang="es-AR" sz="1200" b="1" baseline="0">
              <a:latin typeface="Cambria" panose="02040503050406030204" pitchFamily="18" charset="0"/>
            </a:rPr>
            <a:t> de cálculo para determinar el consumo energético de usos en áreas hospitalarias</a:t>
          </a:r>
        </a:p>
        <a:p>
          <a:endParaRPr lang="es-AR" sz="1200" b="1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1°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reemplazar los pabellones de la hoja por los pabellones a analizar introduciendo la superficie construidad en cada área hospitalaria. Agregar al final de la columna una referencia sobre la calefacción ("CG" o "CE") y sobre la refrigeración ("RE"). Si no se presentan sistemas de climatización señalarlo con "NO".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i="1" baseline="0">
              <a:latin typeface="Cambria" panose="02040503050406030204" pitchFamily="18" charset="0"/>
            </a:rPr>
            <a:t>Nota: las flechas azules indican donde se deben introducir valores manulmente en celdas o conjunto de celdas.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2° Paso</a:t>
          </a:r>
        </a:p>
        <a:p>
          <a:r>
            <a:rPr lang="es-AR" sz="1200" b="0" baseline="0">
              <a:latin typeface="Cambria" panose="02040503050406030204" pitchFamily="18" charset="0"/>
            </a:rPr>
            <a:t>Completar las pestañas de cada pabellón de la hoja por los pabellones a analizar, cambiando el nombre de éstas por las de cada pabellón.</a:t>
          </a:r>
        </a:p>
        <a:p>
          <a:r>
            <a:rPr lang="es-AR" sz="1200" b="0" baseline="0">
              <a:latin typeface="Cambria" panose="02040503050406030204" pitchFamily="18" charset="0"/>
            </a:rPr>
            <a:t>	</a:t>
          </a:r>
        </a:p>
        <a:p>
          <a:r>
            <a:rPr lang="es-AR" sz="1200" b="0" baseline="0">
              <a:latin typeface="Cambria" panose="02040503050406030204" pitchFamily="18" charset="0"/>
            </a:rPr>
            <a:t>3°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completar las columnas que solicitan valores de superficie construida, sumando las superficies de cada área hospitalaria y atendiendo a los sistemas de climatización de cada pabellón.</a:t>
          </a:r>
        </a:p>
        <a:p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4° Paso</a:t>
          </a:r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En la pestaña "Valores reales" completar con los datos obtenidos en las mediciones de gas natural y energía eléctrica.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5°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En cada pestaña de cada pabellón completar y corregir la información de cada uso multiplicando la superficie por el consumo específico según corresponda (flechas celestes o verdes).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6°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Reemplzar los datos de la pestaña "Hospital", incluyendo su nombre por el hospital analizado. Realizar las sumas correspondientes para obtener resultados integrados a escala establecimiento.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7°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Verificar resultados con los valores en las celdas encabezadas con "Verificación".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68083</xdr:colOff>
      <xdr:row>10</xdr:row>
      <xdr:rowOff>77879</xdr:rowOff>
    </xdr:from>
    <xdr:to>
      <xdr:col>3</xdr:col>
      <xdr:colOff>696733</xdr:colOff>
      <xdr:row>15</xdr:row>
      <xdr:rowOff>125504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01182377-DBED-4769-A8FA-2E3DABF6EFAD}"/>
            </a:ext>
          </a:extLst>
        </xdr:cNvPr>
        <xdr:cNvSpPr/>
      </xdr:nvSpPr>
      <xdr:spPr>
        <a:xfrm rot="16200000">
          <a:off x="13322120" y="3349717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168937</xdr:colOff>
      <xdr:row>10</xdr:row>
      <xdr:rowOff>66673</xdr:rowOff>
    </xdr:from>
    <xdr:to>
      <xdr:col>1</xdr:col>
      <xdr:colOff>797587</xdr:colOff>
      <xdr:row>15</xdr:row>
      <xdr:rowOff>114298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9A791CB-6E8C-4A67-A7CC-BE81412EFE14}"/>
            </a:ext>
          </a:extLst>
        </xdr:cNvPr>
        <xdr:cNvSpPr/>
      </xdr:nvSpPr>
      <xdr:spPr>
        <a:xfrm rot="16200000">
          <a:off x="11794199" y="3338511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41190</xdr:colOff>
      <xdr:row>10</xdr:row>
      <xdr:rowOff>73396</xdr:rowOff>
    </xdr:from>
    <xdr:to>
      <xdr:col>5</xdr:col>
      <xdr:colOff>669840</xdr:colOff>
      <xdr:row>15</xdr:row>
      <xdr:rowOff>121021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5EA5B12-36AB-4254-8E58-6790EB922F81}"/>
            </a:ext>
          </a:extLst>
        </xdr:cNvPr>
        <xdr:cNvSpPr/>
      </xdr:nvSpPr>
      <xdr:spPr>
        <a:xfrm rot="16200000">
          <a:off x="14876377" y="3345234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204107</xdr:colOff>
      <xdr:row>9</xdr:row>
      <xdr:rowOff>54428</xdr:rowOff>
    </xdr:from>
    <xdr:to>
      <xdr:col>15</xdr:col>
      <xdr:colOff>674754</xdr:colOff>
      <xdr:row>10</xdr:row>
      <xdr:rowOff>111903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89BCD59-3D70-4FC1-8544-018E7CE61189}"/>
            </a:ext>
          </a:extLst>
        </xdr:cNvPr>
        <xdr:cNvSpPr/>
      </xdr:nvSpPr>
      <xdr:spPr>
        <a:xfrm rot="10800000">
          <a:off x="7334250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166006</xdr:colOff>
      <xdr:row>9</xdr:row>
      <xdr:rowOff>57150</xdr:rowOff>
    </xdr:from>
    <xdr:to>
      <xdr:col>16</xdr:col>
      <xdr:colOff>636653</xdr:colOff>
      <xdr:row>10</xdr:row>
      <xdr:rowOff>114625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6EFA906-B575-44E7-8A01-05CB1B8A1B5F}"/>
            </a:ext>
          </a:extLst>
        </xdr:cNvPr>
        <xdr:cNvSpPr/>
      </xdr:nvSpPr>
      <xdr:spPr>
        <a:xfrm rot="10800000">
          <a:off x="8058149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182335</xdr:colOff>
      <xdr:row>9</xdr:row>
      <xdr:rowOff>59872</xdr:rowOff>
    </xdr:from>
    <xdr:to>
      <xdr:col>17</xdr:col>
      <xdr:colOff>652982</xdr:colOff>
      <xdr:row>10</xdr:row>
      <xdr:rowOff>117347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66A4CC1-3089-40DD-B831-C77FEB0AF5F6}"/>
            </a:ext>
          </a:extLst>
        </xdr:cNvPr>
        <xdr:cNvSpPr/>
      </xdr:nvSpPr>
      <xdr:spPr>
        <a:xfrm rot="10800000">
          <a:off x="8836478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193222</xdr:colOff>
      <xdr:row>9</xdr:row>
      <xdr:rowOff>57150</xdr:rowOff>
    </xdr:from>
    <xdr:to>
      <xdr:col>18</xdr:col>
      <xdr:colOff>663869</xdr:colOff>
      <xdr:row>10</xdr:row>
      <xdr:rowOff>114625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8242A09A-32AB-4533-96AA-47F782B6202B}"/>
            </a:ext>
          </a:extLst>
        </xdr:cNvPr>
        <xdr:cNvSpPr/>
      </xdr:nvSpPr>
      <xdr:spPr>
        <a:xfrm rot="10800000">
          <a:off x="9609365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19</xdr:col>
      <xdr:colOff>155121</xdr:colOff>
      <xdr:row>9</xdr:row>
      <xdr:rowOff>59872</xdr:rowOff>
    </xdr:from>
    <xdr:to>
      <xdr:col>19</xdr:col>
      <xdr:colOff>625768</xdr:colOff>
      <xdr:row>10</xdr:row>
      <xdr:rowOff>117347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D71EB74B-37F8-4A3E-81EE-64558DB7D2A4}"/>
            </a:ext>
          </a:extLst>
        </xdr:cNvPr>
        <xdr:cNvSpPr/>
      </xdr:nvSpPr>
      <xdr:spPr>
        <a:xfrm rot="10800000">
          <a:off x="10333264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171450</xdr:colOff>
      <xdr:row>9</xdr:row>
      <xdr:rowOff>62594</xdr:rowOff>
    </xdr:from>
    <xdr:to>
      <xdr:col>20</xdr:col>
      <xdr:colOff>642097</xdr:colOff>
      <xdr:row>10</xdr:row>
      <xdr:rowOff>120069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67925628-3A25-4E3E-8A40-A1ECFF2326E6}"/>
            </a:ext>
          </a:extLst>
        </xdr:cNvPr>
        <xdr:cNvSpPr/>
      </xdr:nvSpPr>
      <xdr:spPr>
        <a:xfrm rot="10800000">
          <a:off x="11111593" y="2960915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206828</xdr:colOff>
      <xdr:row>9</xdr:row>
      <xdr:rowOff>57149</xdr:rowOff>
    </xdr:from>
    <xdr:to>
      <xdr:col>21</xdr:col>
      <xdr:colOff>677475</xdr:colOff>
      <xdr:row>10</xdr:row>
      <xdr:rowOff>114624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7C573A35-7D8D-44E4-A9BF-726E31FCAE58}"/>
            </a:ext>
          </a:extLst>
        </xdr:cNvPr>
        <xdr:cNvSpPr/>
      </xdr:nvSpPr>
      <xdr:spPr>
        <a:xfrm rot="10800000">
          <a:off x="11908971" y="295547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22</xdr:col>
      <xdr:colOff>168727</xdr:colOff>
      <xdr:row>9</xdr:row>
      <xdr:rowOff>59871</xdr:rowOff>
    </xdr:from>
    <xdr:to>
      <xdr:col>22</xdr:col>
      <xdr:colOff>639374</xdr:colOff>
      <xdr:row>10</xdr:row>
      <xdr:rowOff>117346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AFD2AECD-5EA8-4ACB-B2CD-503C1979E3D8}"/>
            </a:ext>
          </a:extLst>
        </xdr:cNvPr>
        <xdr:cNvSpPr/>
      </xdr:nvSpPr>
      <xdr:spPr>
        <a:xfrm rot="10800000">
          <a:off x="12632870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23</xdr:col>
      <xdr:colOff>185056</xdr:colOff>
      <xdr:row>9</xdr:row>
      <xdr:rowOff>62593</xdr:rowOff>
    </xdr:from>
    <xdr:to>
      <xdr:col>23</xdr:col>
      <xdr:colOff>655703</xdr:colOff>
      <xdr:row>10</xdr:row>
      <xdr:rowOff>120068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6C54ED61-BC40-4D87-8520-2CDD92B45F8B}"/>
            </a:ext>
          </a:extLst>
        </xdr:cNvPr>
        <xdr:cNvSpPr/>
      </xdr:nvSpPr>
      <xdr:spPr>
        <a:xfrm rot="10800000">
          <a:off x="13411199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24</xdr:col>
      <xdr:colOff>195943</xdr:colOff>
      <xdr:row>9</xdr:row>
      <xdr:rowOff>59871</xdr:rowOff>
    </xdr:from>
    <xdr:to>
      <xdr:col>24</xdr:col>
      <xdr:colOff>666590</xdr:colOff>
      <xdr:row>10</xdr:row>
      <xdr:rowOff>117346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8ACD9338-3C0A-47EB-A659-9E2E24D6E860}"/>
            </a:ext>
          </a:extLst>
        </xdr:cNvPr>
        <xdr:cNvSpPr/>
      </xdr:nvSpPr>
      <xdr:spPr>
        <a:xfrm rot="10800000">
          <a:off x="14184086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25</xdr:col>
      <xdr:colOff>157842</xdr:colOff>
      <xdr:row>9</xdr:row>
      <xdr:rowOff>62593</xdr:rowOff>
    </xdr:from>
    <xdr:to>
      <xdr:col>25</xdr:col>
      <xdr:colOff>628489</xdr:colOff>
      <xdr:row>10</xdr:row>
      <xdr:rowOff>120068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ACDC3F9B-FDB1-4BBD-9BE4-599EEC9B50E7}"/>
            </a:ext>
          </a:extLst>
        </xdr:cNvPr>
        <xdr:cNvSpPr/>
      </xdr:nvSpPr>
      <xdr:spPr>
        <a:xfrm rot="10800000">
          <a:off x="14907985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174171</xdr:colOff>
      <xdr:row>9</xdr:row>
      <xdr:rowOff>65315</xdr:rowOff>
    </xdr:from>
    <xdr:to>
      <xdr:col>26</xdr:col>
      <xdr:colOff>644818</xdr:colOff>
      <xdr:row>10</xdr:row>
      <xdr:rowOff>122790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BFBC97F6-28A3-4E8B-ADD3-25BA71129779}"/>
            </a:ext>
          </a:extLst>
        </xdr:cNvPr>
        <xdr:cNvSpPr/>
      </xdr:nvSpPr>
      <xdr:spPr>
        <a:xfrm rot="10800000">
          <a:off x="15686314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27</xdr:col>
      <xdr:colOff>187778</xdr:colOff>
      <xdr:row>9</xdr:row>
      <xdr:rowOff>65315</xdr:rowOff>
    </xdr:from>
    <xdr:to>
      <xdr:col>27</xdr:col>
      <xdr:colOff>658425</xdr:colOff>
      <xdr:row>10</xdr:row>
      <xdr:rowOff>122790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7F876A3D-AD9B-421B-9022-FE45A3F05976}"/>
            </a:ext>
          </a:extLst>
        </xdr:cNvPr>
        <xdr:cNvSpPr/>
      </xdr:nvSpPr>
      <xdr:spPr>
        <a:xfrm rot="10800000">
          <a:off x="16461921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28</xdr:col>
      <xdr:colOff>204107</xdr:colOff>
      <xdr:row>9</xdr:row>
      <xdr:rowOff>68037</xdr:rowOff>
    </xdr:from>
    <xdr:to>
      <xdr:col>28</xdr:col>
      <xdr:colOff>674754</xdr:colOff>
      <xdr:row>10</xdr:row>
      <xdr:rowOff>125512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E444FD55-FF75-423D-8633-D4B6242D032A}"/>
            </a:ext>
          </a:extLst>
        </xdr:cNvPr>
        <xdr:cNvSpPr/>
      </xdr:nvSpPr>
      <xdr:spPr>
        <a:xfrm rot="10800000">
          <a:off x="17240250" y="2966358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748393</xdr:colOff>
      <xdr:row>10</xdr:row>
      <xdr:rowOff>81645</xdr:rowOff>
    </xdr:from>
    <xdr:to>
      <xdr:col>10</xdr:col>
      <xdr:colOff>615043</xdr:colOff>
      <xdr:row>15</xdr:row>
      <xdr:rowOff>129270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CABDB495-F390-4C67-A351-C0509DE94AFE}"/>
            </a:ext>
          </a:extLst>
        </xdr:cNvPr>
        <xdr:cNvSpPr/>
      </xdr:nvSpPr>
      <xdr:spPr>
        <a:xfrm rot="5400000">
          <a:off x="6930798" y="3356204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723900</xdr:colOff>
      <xdr:row>10</xdr:row>
      <xdr:rowOff>84366</xdr:rowOff>
    </xdr:from>
    <xdr:to>
      <xdr:col>6</xdr:col>
      <xdr:colOff>590550</xdr:colOff>
      <xdr:row>15</xdr:row>
      <xdr:rowOff>131991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01E76D62-E4F2-4D02-A00F-5B72A400A12B}"/>
            </a:ext>
          </a:extLst>
        </xdr:cNvPr>
        <xdr:cNvSpPr/>
      </xdr:nvSpPr>
      <xdr:spPr>
        <a:xfrm rot="5400000">
          <a:off x="4620305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15</xdr:col>
      <xdr:colOff>40821</xdr:colOff>
      <xdr:row>19</xdr:row>
      <xdr:rowOff>149679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E7ED0FE-6E47-41FE-AC51-9CBFF87E6410}"/>
            </a:ext>
          </a:extLst>
        </xdr:cNvPr>
        <xdr:cNvSpPr txBox="1"/>
      </xdr:nvSpPr>
      <xdr:spPr>
        <a:xfrm>
          <a:off x="4844143" y="4231821"/>
          <a:ext cx="6136821" cy="721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 utiliza en "Consumo eléctrico</a:t>
          </a:r>
          <a:r>
            <a:rPr lang="es-AR" sz="1100" baseline="0"/>
            <a:t>"</a:t>
          </a:r>
          <a:endParaRPr lang="es-AR" sz="1100"/>
        </a:p>
      </xdr:txBody>
    </xdr:sp>
    <xdr:clientData/>
  </xdr:twoCellAnchor>
  <xdr:twoCellAnchor>
    <xdr:from>
      <xdr:col>13</xdr:col>
      <xdr:colOff>683079</xdr:colOff>
      <xdr:row>10</xdr:row>
      <xdr:rowOff>84366</xdr:rowOff>
    </xdr:from>
    <xdr:to>
      <xdr:col>14</xdr:col>
      <xdr:colOff>549729</xdr:colOff>
      <xdr:row>15</xdr:row>
      <xdr:rowOff>131991</xdr:rowOff>
    </xdr:to>
    <xdr:sp macro="" textlink="">
      <xdr:nvSpPr>
        <xdr:cNvPr id="22" name="Flecha: a la derecha 21">
          <a:extLst>
            <a:ext uri="{FF2B5EF4-FFF2-40B4-BE49-F238E27FC236}">
              <a16:creationId xmlns:a16="http://schemas.microsoft.com/office/drawing/2014/main" id="{8C417EB3-7824-496D-9422-2872B450C485}"/>
            </a:ext>
          </a:extLst>
        </xdr:cNvPr>
        <xdr:cNvSpPr/>
      </xdr:nvSpPr>
      <xdr:spPr>
        <a:xfrm rot="5400000">
          <a:off x="9913484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372835</xdr:colOff>
      <xdr:row>9</xdr:row>
      <xdr:rowOff>46264</xdr:rowOff>
    </xdr:from>
    <xdr:to>
      <xdr:col>14</xdr:col>
      <xdr:colOff>672415</xdr:colOff>
      <xdr:row>10</xdr:row>
      <xdr:rowOff>13607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9DCA4040-62D3-4BE0-B668-3DF5DC522322}"/>
            </a:ext>
          </a:extLst>
        </xdr:cNvPr>
        <xdr:cNvSpPr/>
      </xdr:nvSpPr>
      <xdr:spPr>
        <a:xfrm rot="10800000">
          <a:off x="10550978" y="2944585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429985</xdr:colOff>
      <xdr:row>9</xdr:row>
      <xdr:rowOff>35378</xdr:rowOff>
    </xdr:from>
    <xdr:to>
      <xdr:col>10</xdr:col>
      <xdr:colOff>729565</xdr:colOff>
      <xdr:row>10</xdr:row>
      <xdr:rowOff>2721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F683BB3B-745C-46F7-8C3B-3D428C1DD308}"/>
            </a:ext>
          </a:extLst>
        </xdr:cNvPr>
        <xdr:cNvSpPr/>
      </xdr:nvSpPr>
      <xdr:spPr>
        <a:xfrm rot="10800000">
          <a:off x="7560128" y="2933699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435428</xdr:colOff>
      <xdr:row>9</xdr:row>
      <xdr:rowOff>54429</xdr:rowOff>
    </xdr:from>
    <xdr:to>
      <xdr:col>6</xdr:col>
      <xdr:colOff>735008</xdr:colOff>
      <xdr:row>10</xdr:row>
      <xdr:rowOff>21772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76562CC0-12BF-462E-940C-56CE355E0C99}"/>
            </a:ext>
          </a:extLst>
        </xdr:cNvPr>
        <xdr:cNvSpPr/>
      </xdr:nvSpPr>
      <xdr:spPr>
        <a:xfrm rot="10800000">
          <a:off x="5279571" y="295275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163285</xdr:colOff>
      <xdr:row>9</xdr:row>
      <xdr:rowOff>54428</xdr:rowOff>
    </xdr:from>
    <xdr:to>
      <xdr:col>8</xdr:col>
      <xdr:colOff>633932</xdr:colOff>
      <xdr:row>10</xdr:row>
      <xdr:rowOff>111903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EC41B682-6CB8-4AC4-AE61-F8245D217EE9}"/>
            </a:ext>
          </a:extLst>
        </xdr:cNvPr>
        <xdr:cNvSpPr/>
      </xdr:nvSpPr>
      <xdr:spPr>
        <a:xfrm rot="10800000">
          <a:off x="5769428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136072</xdr:colOff>
      <xdr:row>9</xdr:row>
      <xdr:rowOff>54428</xdr:rowOff>
    </xdr:from>
    <xdr:to>
      <xdr:col>9</xdr:col>
      <xdr:colOff>606719</xdr:colOff>
      <xdr:row>10</xdr:row>
      <xdr:rowOff>111903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98F5F45B-B36A-457D-B42F-072B5D79308D}"/>
            </a:ext>
          </a:extLst>
        </xdr:cNvPr>
        <xdr:cNvSpPr/>
      </xdr:nvSpPr>
      <xdr:spPr>
        <a:xfrm rot="10800000">
          <a:off x="6504215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713015</xdr:colOff>
      <xdr:row>10</xdr:row>
      <xdr:rowOff>100696</xdr:rowOff>
    </xdr:from>
    <xdr:to>
      <xdr:col>7</xdr:col>
      <xdr:colOff>579665</xdr:colOff>
      <xdr:row>15</xdr:row>
      <xdr:rowOff>148321</xdr:rowOff>
    </xdr:to>
    <xdr:sp macro="" textlink="">
      <xdr:nvSpPr>
        <xdr:cNvPr id="28" name="Flecha: a la derecha 27">
          <a:extLst>
            <a:ext uri="{FF2B5EF4-FFF2-40B4-BE49-F238E27FC236}">
              <a16:creationId xmlns:a16="http://schemas.microsoft.com/office/drawing/2014/main" id="{7F1B814F-E151-425D-A0AF-30E1FD700E09}"/>
            </a:ext>
          </a:extLst>
        </xdr:cNvPr>
        <xdr:cNvSpPr/>
      </xdr:nvSpPr>
      <xdr:spPr>
        <a:xfrm rot="5400000">
          <a:off x="5371420" y="337525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424543</xdr:colOff>
      <xdr:row>9</xdr:row>
      <xdr:rowOff>70759</xdr:rowOff>
    </xdr:from>
    <xdr:to>
      <xdr:col>7</xdr:col>
      <xdr:colOff>724123</xdr:colOff>
      <xdr:row>10</xdr:row>
      <xdr:rowOff>38102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EAEDA827-C122-4A7C-A579-048D19A2EC12}"/>
            </a:ext>
          </a:extLst>
        </xdr:cNvPr>
        <xdr:cNvSpPr/>
      </xdr:nvSpPr>
      <xdr:spPr>
        <a:xfrm rot="10800000">
          <a:off x="6030686" y="296908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4</xdr:col>
      <xdr:colOff>462644</xdr:colOff>
      <xdr:row>16</xdr:row>
      <xdr:rowOff>13607</xdr:rowOff>
    </xdr:from>
    <xdr:ext cx="1171603" cy="405432"/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58960D9E-CD70-43A7-BCB9-9821FD4981E2}"/>
            </a:ext>
          </a:extLst>
        </xdr:cNvPr>
        <xdr:cNvSpPr/>
      </xdr:nvSpPr>
      <xdr:spPr>
        <a:xfrm>
          <a:off x="3782787" y="4245428"/>
          <a:ext cx="117160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Otros</a:t>
          </a:r>
          <a:r>
            <a:rPr lang="es-ES" sz="2000" b="1" cap="none" spc="0" baseline="0">
              <a:ln/>
              <a:solidFill>
                <a:schemeClr val="accent3"/>
              </a:solidFill>
              <a:effectLst/>
            </a:rPr>
            <a:t> eq.</a:t>
          </a:r>
          <a:endParaRPr lang="es-ES" sz="20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95249</xdr:colOff>
      <xdr:row>16</xdr:row>
      <xdr:rowOff>13608</xdr:rowOff>
    </xdr:from>
    <xdr:ext cx="597088" cy="405432"/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193028B4-30FD-4BEF-B988-E92578CA83BA}"/>
            </a:ext>
          </a:extLst>
        </xdr:cNvPr>
        <xdr:cNvSpPr/>
      </xdr:nvSpPr>
      <xdr:spPr>
        <a:xfrm>
          <a:off x="2598963" y="4245429"/>
          <a:ext cx="597088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ACS</a:t>
          </a:r>
        </a:p>
      </xdr:txBody>
    </xdr:sp>
    <xdr:clientData/>
  </xdr:oneCellAnchor>
  <xdr:oneCellAnchor>
    <xdr:from>
      <xdr:col>1</xdr:col>
      <xdr:colOff>285750</xdr:colOff>
      <xdr:row>16</xdr:row>
      <xdr:rowOff>13607</xdr:rowOff>
    </xdr:from>
    <xdr:ext cx="483850" cy="405432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73604688-8688-4497-A64D-AD7E55DA4DB5}"/>
            </a:ext>
          </a:extLst>
        </xdr:cNvPr>
        <xdr:cNvSpPr/>
      </xdr:nvSpPr>
      <xdr:spPr>
        <a:xfrm>
          <a:off x="1156607" y="4245428"/>
          <a:ext cx="48385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CG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450272</xdr:colOff>
      <xdr:row>2</xdr:row>
      <xdr:rowOff>89063</xdr:rowOff>
    </xdr:from>
    <xdr:to>
      <xdr:col>1</xdr:col>
      <xdr:colOff>1198665</xdr:colOff>
      <xdr:row>8</xdr:row>
      <xdr:rowOff>368</xdr:rowOff>
    </xdr:to>
    <xdr:pic>
      <xdr:nvPicPr>
        <xdr:cNvPr id="4" name="Imagen 3" descr="Gráfico&#10;&#10;Descripción generada automáticamente">
          <a:extLst>
            <a:ext uri="{FF2B5EF4-FFF2-40B4-BE49-F238E27FC236}">
              <a16:creationId xmlns:a16="http://schemas.microsoft.com/office/drawing/2014/main" id="{9ACC81FA-5573-4090-B6EF-F3A3BAA96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353" t="20092" r="35988" b="8099"/>
        <a:stretch/>
      </xdr:blipFill>
      <xdr:spPr>
        <a:xfrm>
          <a:off x="1246908" y="470063"/>
          <a:ext cx="748393" cy="1054305"/>
        </a:xfrm>
        <a:prstGeom prst="rect">
          <a:avLst/>
        </a:prstGeom>
      </xdr:spPr>
    </xdr:pic>
    <xdr:clientData/>
  </xdr:twoCellAnchor>
  <xdr:twoCellAnchor editAs="oneCell">
    <xdr:from>
      <xdr:col>2</xdr:col>
      <xdr:colOff>477488</xdr:colOff>
      <xdr:row>2</xdr:row>
      <xdr:rowOff>61852</xdr:rowOff>
    </xdr:from>
    <xdr:to>
      <xdr:col>2</xdr:col>
      <xdr:colOff>961340</xdr:colOff>
      <xdr:row>4</xdr:row>
      <xdr:rowOff>34636</xdr:rowOff>
    </xdr:to>
    <xdr:pic>
      <xdr:nvPicPr>
        <xdr:cNvPr id="5" name="Imagen 4" descr="Gráfico, Gráfico de proyección solar&#10;&#10;Descripción generada automáticamente">
          <a:extLst>
            <a:ext uri="{FF2B5EF4-FFF2-40B4-BE49-F238E27FC236}">
              <a16:creationId xmlns:a16="http://schemas.microsoft.com/office/drawing/2014/main" id="{B54DA0AF-5D8F-4E0F-B35E-4389DFAD31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1524" t="50415" r="39022" b="24284"/>
        <a:stretch/>
      </xdr:blipFill>
      <xdr:spPr>
        <a:xfrm>
          <a:off x="2798124" y="442852"/>
          <a:ext cx="483852" cy="353784"/>
        </a:xfrm>
        <a:prstGeom prst="rect">
          <a:avLst/>
        </a:prstGeom>
      </xdr:spPr>
    </xdr:pic>
    <xdr:clientData/>
  </xdr:twoCellAnchor>
  <xdr:twoCellAnchor editAs="oneCell">
    <xdr:from>
      <xdr:col>3</xdr:col>
      <xdr:colOff>117515</xdr:colOff>
      <xdr:row>2</xdr:row>
      <xdr:rowOff>103909</xdr:rowOff>
    </xdr:from>
    <xdr:to>
      <xdr:col>3</xdr:col>
      <xdr:colOff>1458716</xdr:colOff>
      <xdr:row>7</xdr:row>
      <xdr:rowOff>121229</xdr:rowOff>
    </xdr:to>
    <xdr:pic>
      <xdr:nvPicPr>
        <xdr:cNvPr id="6" name="Imagen 5" descr="Imagen que contiene lego, circuito&#10;&#10;Descripción generada automáticamente">
          <a:extLst>
            <a:ext uri="{FF2B5EF4-FFF2-40B4-BE49-F238E27FC236}">
              <a16:creationId xmlns:a16="http://schemas.microsoft.com/office/drawing/2014/main" id="{E9D6660D-6EB2-475E-8571-F9174E50E7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62" t="13427"/>
        <a:stretch/>
      </xdr:blipFill>
      <xdr:spPr>
        <a:xfrm>
          <a:off x="3962151" y="484909"/>
          <a:ext cx="1341201" cy="96982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18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4CE6FA3-4C19-4CB0-B4A1-909CB0E354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20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12</xdr:col>
      <xdr:colOff>0</xdr:colOff>
      <xdr:row>29</xdr:row>
      <xdr:rowOff>0</xdr:rowOff>
    </xdr:from>
    <xdr:to>
      <xdr:col>18</xdr:col>
      <xdr:colOff>108000</xdr:colOff>
      <xdr:row>46</xdr:row>
      <xdr:rowOff>1500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FC28266-30C1-4430-BEAF-AABC1DD59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49481</xdr:colOff>
      <xdr:row>2</xdr:row>
      <xdr:rowOff>12370</xdr:rowOff>
    </xdr:from>
    <xdr:to>
      <xdr:col>1</xdr:col>
      <xdr:colOff>1505447</xdr:colOff>
      <xdr:row>7</xdr:row>
      <xdr:rowOff>170415</xdr:rowOff>
    </xdr:to>
    <xdr:pic>
      <xdr:nvPicPr>
        <xdr:cNvPr id="4" name="Imagen 3" descr="Interfaz de usuario gráfica, Aplicación, Word&#10;&#10;Descripción generada automáticamente">
          <a:extLst>
            <a:ext uri="{FF2B5EF4-FFF2-40B4-BE49-F238E27FC236}">
              <a16:creationId xmlns:a16="http://schemas.microsoft.com/office/drawing/2014/main" id="{5C0E82D0-81E2-4C61-8ED1-9132D2ADA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189" t="38323" r="39127" b="28934"/>
        <a:stretch/>
      </xdr:blipFill>
      <xdr:spPr>
        <a:xfrm>
          <a:off x="841169" y="383474"/>
          <a:ext cx="1455966" cy="1085805"/>
        </a:xfrm>
        <a:prstGeom prst="rect">
          <a:avLst/>
        </a:prstGeom>
      </xdr:spPr>
    </xdr:pic>
    <xdr:clientData/>
  </xdr:twoCellAnchor>
  <xdr:twoCellAnchor editAs="oneCell">
    <xdr:from>
      <xdr:col>2</xdr:col>
      <xdr:colOff>58145</xdr:colOff>
      <xdr:row>3</xdr:row>
      <xdr:rowOff>12374</xdr:rowOff>
    </xdr:from>
    <xdr:to>
      <xdr:col>2</xdr:col>
      <xdr:colOff>1483649</xdr:colOff>
      <xdr:row>6</xdr:row>
      <xdr:rowOff>136072</xdr:rowOff>
    </xdr:to>
    <xdr:pic>
      <xdr:nvPicPr>
        <xdr:cNvPr id="5" name="Imagen 4" descr="Imagen que contiene pequeño, perro, tabla, montaña&#10;&#10;Descripción generada automáticamente">
          <a:extLst>
            <a:ext uri="{FF2B5EF4-FFF2-40B4-BE49-F238E27FC236}">
              <a16:creationId xmlns:a16="http://schemas.microsoft.com/office/drawing/2014/main" id="{E008EE1F-7A7B-452B-8F9F-4FD452F9D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359" y="569030"/>
          <a:ext cx="1425504" cy="680354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CA741C20-CE1C-4651-9E40-FD66B85450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621D528-7B0C-4188-A325-B93B482BC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136072</xdr:colOff>
      <xdr:row>20</xdr:row>
      <xdr:rowOff>49480</xdr:rowOff>
    </xdr:from>
    <xdr:to>
      <xdr:col>5</xdr:col>
      <xdr:colOff>606719</xdr:colOff>
      <xdr:row>21</xdr:row>
      <xdr:rowOff>114043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6AF0A984-4953-4F77-B441-91D9F0DF17EA}"/>
            </a:ext>
          </a:extLst>
        </xdr:cNvPr>
        <xdr:cNvSpPr/>
      </xdr:nvSpPr>
      <xdr:spPr>
        <a:xfrm>
          <a:off x="7013864" y="3760519"/>
          <a:ext cx="470647" cy="25011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C35DBEC1-CCD4-4DCD-ADA7-C4F61ED67945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259773</xdr:colOff>
      <xdr:row>2</xdr:row>
      <xdr:rowOff>169471</xdr:rowOff>
    </xdr:from>
    <xdr:to>
      <xdr:col>1</xdr:col>
      <xdr:colOff>1329181</xdr:colOff>
      <xdr:row>7</xdr:row>
      <xdr:rowOff>30925</xdr:rowOff>
    </xdr:to>
    <xdr:pic>
      <xdr:nvPicPr>
        <xdr:cNvPr id="4" name="Imagen 3" descr="Interfaz de usuario gráfica, Aplicación, Word&#10;&#10;Descripción generada automáticamente">
          <a:extLst>
            <a:ext uri="{FF2B5EF4-FFF2-40B4-BE49-F238E27FC236}">
              <a16:creationId xmlns:a16="http://schemas.microsoft.com/office/drawing/2014/main" id="{70A75EFC-9B88-401B-8563-411A68B46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980" t="37022" r="40068" b="31538"/>
        <a:stretch/>
      </xdr:blipFill>
      <xdr:spPr>
        <a:xfrm>
          <a:off x="1051461" y="540575"/>
          <a:ext cx="1069408" cy="789214"/>
        </a:xfrm>
        <a:prstGeom prst="rect">
          <a:avLst/>
        </a:prstGeom>
      </xdr:spPr>
    </xdr:pic>
    <xdr:clientData/>
  </xdr:twoCellAnchor>
  <xdr:twoCellAnchor editAs="oneCell">
    <xdr:from>
      <xdr:col>2</xdr:col>
      <xdr:colOff>48940</xdr:colOff>
      <xdr:row>3</xdr:row>
      <xdr:rowOff>49482</xdr:rowOff>
    </xdr:from>
    <xdr:to>
      <xdr:col>2</xdr:col>
      <xdr:colOff>1483289</xdr:colOff>
      <xdr:row>6</xdr:row>
      <xdr:rowOff>123701</xdr:rowOff>
    </xdr:to>
    <xdr:pic>
      <xdr:nvPicPr>
        <xdr:cNvPr id="5" name="Imagen 4" descr="Una imagen de una ciudad&#10;&#10;Descripción generada automáticamente con confianza media">
          <a:extLst>
            <a:ext uri="{FF2B5EF4-FFF2-40B4-BE49-F238E27FC236}">
              <a16:creationId xmlns:a16="http://schemas.microsoft.com/office/drawing/2014/main" id="{D8403DF7-4448-46CB-B061-F4C5A485C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0" t="8461" r="14566" b="29681"/>
        <a:stretch/>
      </xdr:blipFill>
      <xdr:spPr>
        <a:xfrm>
          <a:off x="2362154" y="606138"/>
          <a:ext cx="1434349" cy="63087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4ADD5ABF-671E-43B8-8713-BC7A4B7C63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108000</xdr:colOff>
      <xdr:row>46</xdr:row>
      <xdr:rowOff>1500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65F4A19-C33D-41A5-AFDE-EC7D1F9AD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93649</xdr:colOff>
      <xdr:row>2</xdr:row>
      <xdr:rowOff>87900</xdr:rowOff>
    </xdr:from>
    <xdr:to>
      <xdr:col>1</xdr:col>
      <xdr:colOff>1474351</xdr:colOff>
      <xdr:row>6</xdr:row>
      <xdr:rowOff>1310</xdr:rowOff>
    </xdr:to>
    <xdr:pic>
      <xdr:nvPicPr>
        <xdr:cNvPr id="4" name="Imagen 3" descr="Interfaz de usuario gráfica&#10;&#10;Descripción generada automáticamente">
          <a:extLst>
            <a:ext uri="{FF2B5EF4-FFF2-40B4-BE49-F238E27FC236}">
              <a16:creationId xmlns:a16="http://schemas.microsoft.com/office/drawing/2014/main" id="{1F7A4B0F-0128-4474-AC4E-A703D68705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753" t="37647" r="29581" b="26127"/>
        <a:stretch/>
      </xdr:blipFill>
      <xdr:spPr>
        <a:xfrm>
          <a:off x="889267" y="468900"/>
          <a:ext cx="1380702" cy="675410"/>
        </a:xfrm>
        <a:prstGeom prst="rect">
          <a:avLst/>
        </a:prstGeom>
      </xdr:spPr>
    </xdr:pic>
    <xdr:clientData/>
  </xdr:twoCellAnchor>
  <xdr:twoCellAnchor editAs="oneCell">
    <xdr:from>
      <xdr:col>2</xdr:col>
      <xdr:colOff>33836</xdr:colOff>
      <xdr:row>2</xdr:row>
      <xdr:rowOff>100197</xdr:rowOff>
    </xdr:from>
    <xdr:to>
      <xdr:col>2</xdr:col>
      <xdr:colOff>1523200</xdr:colOff>
      <xdr:row>6</xdr:row>
      <xdr:rowOff>73208</xdr:rowOff>
    </xdr:to>
    <xdr:pic>
      <xdr:nvPicPr>
        <xdr:cNvPr id="5" name="Imagen 4" descr="Gráfico en cascada&#10;&#10;Descripción generada automáticamente con confianza baja">
          <a:extLst>
            <a:ext uri="{FF2B5EF4-FFF2-40B4-BE49-F238E27FC236}">
              <a16:creationId xmlns:a16="http://schemas.microsoft.com/office/drawing/2014/main" id="{591129AA-31ED-4A31-8732-2D5CFDC05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222" t="36936" r="30778" b="27075"/>
        <a:stretch/>
      </xdr:blipFill>
      <xdr:spPr>
        <a:xfrm>
          <a:off x="2347050" y="481197"/>
          <a:ext cx="1489364" cy="735011"/>
        </a:xfrm>
        <a:prstGeom prst="rect">
          <a:avLst/>
        </a:prstGeom>
      </xdr:spPr>
    </xdr:pic>
    <xdr:clientData/>
  </xdr:twoCellAnchor>
  <xdr:twoCellAnchor editAs="oneCell">
    <xdr:from>
      <xdr:col>4</xdr:col>
      <xdr:colOff>116718</xdr:colOff>
      <xdr:row>2</xdr:row>
      <xdr:rowOff>86590</xdr:rowOff>
    </xdr:from>
    <xdr:to>
      <xdr:col>4</xdr:col>
      <xdr:colOff>1483387</xdr:colOff>
      <xdr:row>3</xdr:row>
      <xdr:rowOff>173181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92F3C72F-2560-43F8-8EB1-3CCFD3429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9154" t="47591" r="32109" b="38439"/>
        <a:stretch/>
      </xdr:blipFill>
      <xdr:spPr>
        <a:xfrm>
          <a:off x="5477932" y="467590"/>
          <a:ext cx="1366669" cy="277091"/>
        </a:xfrm>
        <a:prstGeom prst="rect">
          <a:avLst/>
        </a:prstGeom>
      </xdr:spPr>
    </xdr:pic>
    <xdr:clientData/>
  </xdr:twoCellAnchor>
  <xdr:twoCellAnchor editAs="oneCell">
    <xdr:from>
      <xdr:col>5</xdr:col>
      <xdr:colOff>182538</xdr:colOff>
      <xdr:row>2</xdr:row>
      <xdr:rowOff>72620</xdr:rowOff>
    </xdr:from>
    <xdr:to>
      <xdr:col>6</xdr:col>
      <xdr:colOff>3652</xdr:colOff>
      <xdr:row>4</xdr:row>
      <xdr:rowOff>129667</xdr:rowOff>
    </xdr:to>
    <xdr:pic>
      <xdr:nvPicPr>
        <xdr:cNvPr id="7" name="Imagen 6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D7448D0E-081B-4895-9BAA-0ACC4BFCE3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8886" t="44750" r="30646" b="31809"/>
        <a:stretch/>
      </xdr:blipFill>
      <xdr:spPr>
        <a:xfrm>
          <a:off x="7067752" y="453620"/>
          <a:ext cx="1345114" cy="438047"/>
        </a:xfrm>
        <a:prstGeom prst="rect">
          <a:avLst/>
        </a:prstGeom>
      </xdr:spPr>
    </xdr:pic>
    <xdr:clientData/>
  </xdr:twoCellAnchor>
  <xdr:twoCellAnchor editAs="oneCell">
    <xdr:from>
      <xdr:col>3</xdr:col>
      <xdr:colOff>98162</xdr:colOff>
      <xdr:row>2</xdr:row>
      <xdr:rowOff>92775</xdr:rowOff>
    </xdr:from>
    <xdr:to>
      <xdr:col>3</xdr:col>
      <xdr:colOff>1512331</xdr:colOff>
      <xdr:row>5</xdr:row>
      <xdr:rowOff>133596</xdr:rowOff>
    </xdr:to>
    <xdr:pic>
      <xdr:nvPicPr>
        <xdr:cNvPr id="8" name="Imagen 7" descr="Interfaz de usuario gráfica&#10;&#10;Descripción generada automáticamente">
          <a:extLst>
            <a:ext uri="{FF2B5EF4-FFF2-40B4-BE49-F238E27FC236}">
              <a16:creationId xmlns:a16="http://schemas.microsoft.com/office/drawing/2014/main" id="{D2F15AEE-3079-4063-869E-AF7CEB6F6F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8659" t="39439" r="30759" b="29307"/>
        <a:stretch/>
      </xdr:blipFill>
      <xdr:spPr>
        <a:xfrm>
          <a:off x="3935376" y="473775"/>
          <a:ext cx="1414169" cy="612321"/>
        </a:xfrm>
        <a:prstGeom prst="rect">
          <a:avLst/>
        </a:prstGeom>
      </xdr:spPr>
    </xdr:pic>
    <xdr:clientData/>
  </xdr:twoCellAnchor>
  <xdr:twoCellAnchor editAs="oneCell">
    <xdr:from>
      <xdr:col>6</xdr:col>
      <xdr:colOff>125375</xdr:colOff>
      <xdr:row>2</xdr:row>
      <xdr:rowOff>54429</xdr:rowOff>
    </xdr:from>
    <xdr:to>
      <xdr:col>6</xdr:col>
      <xdr:colOff>1486090</xdr:colOff>
      <xdr:row>7</xdr:row>
      <xdr:rowOff>104227</xdr:rowOff>
    </xdr:to>
    <xdr:pic>
      <xdr:nvPicPr>
        <xdr:cNvPr id="9" name="Imagen 8" descr="Imagen que contiene lego, juguete, camioneta, pila&#10;&#10;Descripción generada automáticamente">
          <a:extLst>
            <a:ext uri="{FF2B5EF4-FFF2-40B4-BE49-F238E27FC236}">
              <a16:creationId xmlns:a16="http://schemas.microsoft.com/office/drawing/2014/main" id="{E9D35181-20D5-4166-A092-C342D98A6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589" y="435429"/>
          <a:ext cx="1360715" cy="1002298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</xdr:row>
      <xdr:rowOff>0</xdr:rowOff>
    </xdr:from>
    <xdr:to>
      <xdr:col>21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Gráfico 9">
              <a:extLst>
                <a:ext uri="{FF2B5EF4-FFF2-40B4-BE49-F238E27FC236}">
                  <a16:creationId xmlns:a16="http://schemas.microsoft.com/office/drawing/2014/main" id="{CBA2A337-A15B-4150-BC92-F7A570D227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30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15</xdr:col>
      <xdr:colOff>0</xdr:colOff>
      <xdr:row>29</xdr:row>
      <xdr:rowOff>0</xdr:rowOff>
    </xdr:from>
    <xdr:to>
      <xdr:col>21</xdr:col>
      <xdr:colOff>108000</xdr:colOff>
      <xdr:row>46</xdr:row>
      <xdr:rowOff>1500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B4077A9-28C0-4759-9DA0-C709170E4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503465</xdr:colOff>
      <xdr:row>20</xdr:row>
      <xdr:rowOff>68036</xdr:rowOff>
    </xdr:from>
    <xdr:to>
      <xdr:col>5</xdr:col>
      <xdr:colOff>974112</xdr:colOff>
      <xdr:row>21</xdr:row>
      <xdr:rowOff>127651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6BA2E1A-E35A-4408-9683-DCBE0379CB97}"/>
            </a:ext>
          </a:extLst>
        </xdr:cNvPr>
        <xdr:cNvSpPr/>
      </xdr:nvSpPr>
      <xdr:spPr>
        <a:xfrm>
          <a:off x="7388679" y="3878036"/>
          <a:ext cx="470647" cy="25011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ED6FD3A5-A9EB-42DB-B47F-DE03D4243356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106707</xdr:colOff>
      <xdr:row>1</xdr:row>
      <xdr:rowOff>69593</xdr:rowOff>
    </xdr:from>
    <xdr:to>
      <xdr:col>16</xdr:col>
      <xdr:colOff>214707</xdr:colOff>
      <xdr:row>18</xdr:row>
      <xdr:rowOff>71093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5CCBF8-38F8-F7A2-6E7B-2F590EC6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755195</xdr:colOff>
      <xdr:row>63</xdr:row>
      <xdr:rowOff>163286</xdr:rowOff>
    </xdr:from>
    <xdr:to>
      <xdr:col>5</xdr:col>
      <xdr:colOff>54426</xdr:colOff>
      <xdr:row>65</xdr:row>
      <xdr:rowOff>61231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9F6393C9-11BF-4652-A360-9756A91F75DC}"/>
            </a:ext>
          </a:extLst>
        </xdr:cNvPr>
        <xdr:cNvSpPr/>
      </xdr:nvSpPr>
      <xdr:spPr>
        <a:xfrm rot="5400000">
          <a:off x="2986767" y="11702143"/>
          <a:ext cx="278945" cy="158523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517071</xdr:colOff>
      <xdr:row>66</xdr:row>
      <xdr:rowOff>27212</xdr:rowOff>
    </xdr:from>
    <xdr:to>
      <xdr:col>5</xdr:col>
      <xdr:colOff>231321</xdr:colOff>
      <xdr:row>67</xdr:row>
      <xdr:rowOff>190498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95E3FA6-8357-4362-9E95-D9F7D33190A7}"/>
            </a:ext>
          </a:extLst>
        </xdr:cNvPr>
        <xdr:cNvSpPr txBox="1"/>
      </xdr:nvSpPr>
      <xdr:spPr>
        <a:xfrm>
          <a:off x="2095500" y="12790712"/>
          <a:ext cx="2000250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Para LEAP</a:t>
          </a:r>
        </a:p>
      </xdr:txBody>
    </xdr:sp>
    <xdr:clientData/>
  </xdr:twoCellAnchor>
  <xdr:twoCellAnchor>
    <xdr:from>
      <xdr:col>14</xdr:col>
      <xdr:colOff>11030</xdr:colOff>
      <xdr:row>22</xdr:row>
      <xdr:rowOff>4209</xdr:rowOff>
    </xdr:from>
    <xdr:to>
      <xdr:col>20</xdr:col>
      <xdr:colOff>119030</xdr:colOff>
      <xdr:row>39</xdr:row>
      <xdr:rowOff>5709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3169B21B-CFBB-4599-829D-B67DC9E8A4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45805" y="4195209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22</xdr:row>
      <xdr:rowOff>0</xdr:rowOff>
    </xdr:from>
    <xdr:to>
      <xdr:col>12</xdr:col>
      <xdr:colOff>108000</xdr:colOff>
      <xdr:row>39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FB628B-1A6D-4A10-BCEF-1BD623322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138544</xdr:colOff>
      <xdr:row>22</xdr:row>
      <xdr:rowOff>86592</xdr:rowOff>
    </xdr:from>
    <xdr:to>
      <xdr:col>4</xdr:col>
      <xdr:colOff>609191</xdr:colOff>
      <xdr:row>23</xdr:row>
      <xdr:rowOff>144067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A8413A6-C71F-4E10-B618-AB7EE11D5944}"/>
            </a:ext>
          </a:extLst>
        </xdr:cNvPr>
        <xdr:cNvSpPr/>
      </xdr:nvSpPr>
      <xdr:spPr>
        <a:xfrm rot="10800000">
          <a:off x="3983180" y="42775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54428</xdr:colOff>
      <xdr:row>3</xdr:row>
      <xdr:rowOff>0</xdr:rowOff>
    </xdr:from>
    <xdr:to>
      <xdr:col>1</xdr:col>
      <xdr:colOff>1443958</xdr:colOff>
      <xdr:row>7</xdr:row>
      <xdr:rowOff>22412</xdr:rowOff>
    </xdr:to>
    <xdr:pic>
      <xdr:nvPicPr>
        <xdr:cNvPr id="10" name="Imagen 9" descr="Una captura de pantalla de un videojuego&#10;&#10;Descripción generada automáticamente con confianza baja">
          <a:extLst>
            <a:ext uri="{FF2B5EF4-FFF2-40B4-BE49-F238E27FC236}">
              <a16:creationId xmlns:a16="http://schemas.microsoft.com/office/drawing/2014/main" id="{2819BA6C-42BA-4481-B333-C14857E288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405" b="21348"/>
        <a:stretch/>
      </xdr:blipFill>
      <xdr:spPr>
        <a:xfrm>
          <a:off x="843642" y="571500"/>
          <a:ext cx="1389530" cy="7844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493058</xdr:colOff>
      <xdr:row>15</xdr:row>
      <xdr:rowOff>100854</xdr:rowOff>
    </xdr:from>
    <xdr:to>
      <xdr:col>15</xdr:col>
      <xdr:colOff>411416</xdr:colOff>
      <xdr:row>19</xdr:row>
      <xdr:rowOff>35219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F94F6C-565B-4D86-A18F-DA452BB93848}"/>
            </a:ext>
          </a:extLst>
        </xdr:cNvPr>
        <xdr:cNvSpPr txBox="1"/>
      </xdr:nvSpPr>
      <xdr:spPr>
        <a:xfrm>
          <a:off x="11553264" y="4101354"/>
          <a:ext cx="14423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</a:t>
          </a:r>
          <a:r>
            <a:rPr lang="es-AR" sz="1100" baseline="0"/>
            <a:t> u</a:t>
          </a:r>
          <a:r>
            <a:rPr lang="es-AR" sz="1100"/>
            <a:t>tiliza en "Consumo gas natural"</a:t>
          </a:r>
        </a:p>
      </xdr:txBody>
    </xdr:sp>
    <xdr:clientData/>
  </xdr:twoCellAnchor>
  <xdr:twoCellAnchor>
    <xdr:from>
      <xdr:col>14</xdr:col>
      <xdr:colOff>100853</xdr:colOff>
      <xdr:row>9</xdr:row>
      <xdr:rowOff>134472</xdr:rowOff>
    </xdr:from>
    <xdr:to>
      <xdr:col>14</xdr:col>
      <xdr:colOff>729503</xdr:colOff>
      <xdr:row>14</xdr:row>
      <xdr:rowOff>182097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7A0413E-C3D5-47D1-AB0B-38300EF908BE}"/>
            </a:ext>
          </a:extLst>
        </xdr:cNvPr>
        <xdr:cNvSpPr/>
      </xdr:nvSpPr>
      <xdr:spPr>
        <a:xfrm rot="5400000">
          <a:off x="11737321" y="3177710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459441</xdr:colOff>
      <xdr:row>6</xdr:row>
      <xdr:rowOff>89647</xdr:rowOff>
    </xdr:from>
    <xdr:to>
      <xdr:col>2</xdr:col>
      <xdr:colOff>1288677</xdr:colOff>
      <xdr:row>8</xdr:row>
      <xdr:rowOff>168088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556DAAC1-2AF1-AD8F-EF70-79B8EC9061A3}"/>
            </a:ext>
          </a:extLst>
        </xdr:cNvPr>
        <xdr:cNvSpPr/>
      </xdr:nvSpPr>
      <xdr:spPr>
        <a:xfrm rot="10800000">
          <a:off x="3216088" y="1232647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268941</xdr:colOff>
      <xdr:row>9</xdr:row>
      <xdr:rowOff>134470</xdr:rowOff>
    </xdr:from>
    <xdr:to>
      <xdr:col>3</xdr:col>
      <xdr:colOff>537881</xdr:colOff>
      <xdr:row>14</xdr:row>
      <xdr:rowOff>11206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F7D875-538C-46C6-AFC9-96D3086A11F8}"/>
            </a:ext>
          </a:extLst>
        </xdr:cNvPr>
        <xdr:cNvSpPr txBox="1"/>
      </xdr:nvSpPr>
      <xdr:spPr>
        <a:xfrm>
          <a:off x="1423147" y="1848970"/>
          <a:ext cx="3216087" cy="82923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Nota: Se obtiene a partir del consumo</a:t>
          </a:r>
          <a:r>
            <a:rPr lang="es-AR" sz="1100" baseline="0"/>
            <a:t> en ACS (Establecimiento/Pabellón) y mediciones mensuales.</a:t>
          </a:r>
          <a:endParaRPr lang="es-AR" sz="1100"/>
        </a:p>
      </xdr:txBody>
    </xdr:sp>
    <xdr:clientData/>
  </xdr:twoCellAnchor>
  <xdr:twoCellAnchor>
    <xdr:from>
      <xdr:col>1</xdr:col>
      <xdr:colOff>510988</xdr:colOff>
      <xdr:row>6</xdr:row>
      <xdr:rowOff>85164</xdr:rowOff>
    </xdr:from>
    <xdr:to>
      <xdr:col>1</xdr:col>
      <xdr:colOff>1340224</xdr:colOff>
      <xdr:row>8</xdr:row>
      <xdr:rowOff>163605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C2F5F89-5F18-46D1-992C-F0FB0D1F2505}"/>
            </a:ext>
          </a:extLst>
        </xdr:cNvPr>
        <xdr:cNvSpPr/>
      </xdr:nvSpPr>
      <xdr:spPr>
        <a:xfrm rot="10800000">
          <a:off x="1665194" y="1228164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128593</xdr:colOff>
      <xdr:row>10</xdr:row>
      <xdr:rowOff>37541</xdr:rowOff>
    </xdr:from>
    <xdr:to>
      <xdr:col>11</xdr:col>
      <xdr:colOff>757243</xdr:colOff>
      <xdr:row>15</xdr:row>
      <xdr:rowOff>85166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9FF577D-B594-46A9-AB28-CC57E45B9AFC}"/>
            </a:ext>
          </a:extLst>
        </xdr:cNvPr>
        <xdr:cNvSpPr/>
      </xdr:nvSpPr>
      <xdr:spPr>
        <a:xfrm rot="16200000">
          <a:off x="5982826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189748</xdr:colOff>
      <xdr:row>10</xdr:row>
      <xdr:rowOff>21852</xdr:rowOff>
    </xdr:from>
    <xdr:to>
      <xdr:col>17</xdr:col>
      <xdr:colOff>818398</xdr:colOff>
      <xdr:row>15</xdr:row>
      <xdr:rowOff>69477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C0856420-E178-40EB-BB48-3B5F87754C68}"/>
            </a:ext>
          </a:extLst>
        </xdr:cNvPr>
        <xdr:cNvSpPr/>
      </xdr:nvSpPr>
      <xdr:spPr>
        <a:xfrm rot="16200000">
          <a:off x="14808581" y="3840697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142042</xdr:colOff>
      <xdr:row>10</xdr:row>
      <xdr:rowOff>6166</xdr:rowOff>
    </xdr:from>
    <xdr:to>
      <xdr:col>5</xdr:col>
      <xdr:colOff>770692</xdr:colOff>
      <xdr:row>15</xdr:row>
      <xdr:rowOff>53791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0539477B-0D8F-43A4-AC53-823A0085005E}"/>
            </a:ext>
          </a:extLst>
        </xdr:cNvPr>
        <xdr:cNvSpPr/>
      </xdr:nvSpPr>
      <xdr:spPr>
        <a:xfrm rot="16200000">
          <a:off x="2544863" y="3632110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151649</xdr:colOff>
      <xdr:row>10</xdr:row>
      <xdr:rowOff>6163</xdr:rowOff>
    </xdr:from>
    <xdr:to>
      <xdr:col>20</xdr:col>
      <xdr:colOff>780299</xdr:colOff>
      <xdr:row>15</xdr:row>
      <xdr:rowOff>53788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A18AF30-6238-4207-A6FA-ECAB5400A134}"/>
            </a:ext>
          </a:extLst>
        </xdr:cNvPr>
        <xdr:cNvSpPr/>
      </xdr:nvSpPr>
      <xdr:spPr>
        <a:xfrm rot="16200000">
          <a:off x="18253911" y="3825008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142042</xdr:colOff>
      <xdr:row>10</xdr:row>
      <xdr:rowOff>6166</xdr:rowOff>
    </xdr:from>
    <xdr:to>
      <xdr:col>2</xdr:col>
      <xdr:colOff>770692</xdr:colOff>
      <xdr:row>15</xdr:row>
      <xdr:rowOff>53791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FD6A00C2-A53C-4883-9297-B8D3AE209D8B}"/>
            </a:ext>
          </a:extLst>
        </xdr:cNvPr>
        <xdr:cNvSpPr/>
      </xdr:nvSpPr>
      <xdr:spPr>
        <a:xfrm rot="16200000">
          <a:off x="6052304" y="3825011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86172</xdr:colOff>
      <xdr:row>10</xdr:row>
      <xdr:rowOff>35140</xdr:rowOff>
    </xdr:from>
    <xdr:to>
      <xdr:col>8</xdr:col>
      <xdr:colOff>714822</xdr:colOff>
      <xdr:row>15</xdr:row>
      <xdr:rowOff>82765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651DDBF1-2877-4804-B27F-63ADBC237978}"/>
            </a:ext>
          </a:extLst>
        </xdr:cNvPr>
        <xdr:cNvSpPr/>
      </xdr:nvSpPr>
      <xdr:spPr>
        <a:xfrm rot="16200000">
          <a:off x="6867291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126994</xdr:colOff>
      <xdr:row>10</xdr:row>
      <xdr:rowOff>35141</xdr:rowOff>
    </xdr:from>
    <xdr:to>
      <xdr:col>14</xdr:col>
      <xdr:colOff>755644</xdr:colOff>
      <xdr:row>15</xdr:row>
      <xdr:rowOff>82766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7734E2F2-B496-4FAA-8445-500FC8774766}"/>
            </a:ext>
          </a:extLst>
        </xdr:cNvPr>
        <xdr:cNvSpPr/>
      </xdr:nvSpPr>
      <xdr:spPr>
        <a:xfrm rot="16200000">
          <a:off x="12133256" y="3853986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572449</xdr:colOff>
      <xdr:row>16</xdr:row>
      <xdr:rowOff>54429</xdr:rowOff>
    </xdr:from>
    <xdr:ext cx="1523495" cy="405432"/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C615D65-6E8B-47B5-9B8F-2E2766D41507}"/>
            </a:ext>
          </a:extLst>
        </xdr:cNvPr>
        <xdr:cNvSpPr/>
      </xdr:nvSpPr>
      <xdr:spPr>
        <a:xfrm>
          <a:off x="1443306" y="483053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16</xdr:col>
      <xdr:colOff>561564</xdr:colOff>
      <xdr:row>16</xdr:row>
      <xdr:rowOff>70759</xdr:rowOff>
    </xdr:from>
    <xdr:ext cx="1523495" cy="405432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7E4983C-FCD2-4EBE-AB08-4B23FC7124EC}"/>
            </a:ext>
          </a:extLst>
        </xdr:cNvPr>
        <xdr:cNvSpPr/>
      </xdr:nvSpPr>
      <xdr:spPr>
        <a:xfrm>
          <a:off x="14495278" y="484686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19</xdr:col>
      <xdr:colOff>585107</xdr:colOff>
      <xdr:row>16</xdr:row>
      <xdr:rowOff>59871</xdr:rowOff>
    </xdr:from>
    <xdr:ext cx="1523495" cy="405432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8A313B91-B6C4-43B6-84D3-3A61DA9962C7}"/>
            </a:ext>
          </a:extLst>
        </xdr:cNvPr>
        <xdr:cNvSpPr/>
      </xdr:nvSpPr>
      <xdr:spPr>
        <a:xfrm>
          <a:off x="17131393" y="4835978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4</xdr:col>
      <xdr:colOff>813812</xdr:colOff>
      <xdr:row>16</xdr:row>
      <xdr:rowOff>57151</xdr:rowOff>
    </xdr:from>
    <xdr:ext cx="1018997" cy="405432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E16733E2-B9C4-48BB-B6DB-8B7BEC8CEE64}"/>
            </a:ext>
          </a:extLst>
        </xdr:cNvPr>
        <xdr:cNvSpPr/>
      </xdr:nvSpPr>
      <xdr:spPr>
        <a:xfrm>
          <a:off x="4297241" y="4833258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13</xdr:col>
      <xdr:colOff>816534</xdr:colOff>
      <xdr:row>16</xdr:row>
      <xdr:rowOff>73484</xdr:rowOff>
    </xdr:from>
    <xdr:ext cx="1018997" cy="405432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0912A75-64E0-4CEB-92B4-3B4399902667}"/>
            </a:ext>
          </a:extLst>
        </xdr:cNvPr>
        <xdr:cNvSpPr/>
      </xdr:nvSpPr>
      <xdr:spPr>
        <a:xfrm>
          <a:off x="12137677" y="4849591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7</xdr:col>
      <xdr:colOff>506689</xdr:colOff>
      <xdr:row>16</xdr:row>
      <xdr:rowOff>46265</xdr:rowOff>
    </xdr:from>
    <xdr:ext cx="1475404" cy="405432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E38E19C-0EE0-4651-AB6D-CFF620CFA693}"/>
            </a:ext>
          </a:extLst>
        </xdr:cNvPr>
        <xdr:cNvSpPr/>
      </xdr:nvSpPr>
      <xdr:spPr>
        <a:xfrm>
          <a:off x="6602689" y="4822372"/>
          <a:ext cx="147540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(CG/NO)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10</xdr:col>
      <xdr:colOff>528624</xdr:colOff>
      <xdr:row>16</xdr:row>
      <xdr:rowOff>35384</xdr:rowOff>
    </xdr:from>
    <xdr:ext cx="1518621" cy="405432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508863B4-952A-4BF4-8AB6-CEA732D5A7EF}"/>
            </a:ext>
          </a:extLst>
        </xdr:cNvPr>
        <xdr:cNvSpPr/>
      </xdr:nvSpPr>
      <xdr:spPr>
        <a:xfrm>
          <a:off x="9237195" y="4811491"/>
          <a:ext cx="151862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(NO/NO)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oi.org/10.17632/nj82bhvvtd.2" TargetMode="External"/><Relationship Id="rId1" Type="http://schemas.openxmlformats.org/officeDocument/2006/relationships/hyperlink" Target="https://drive.google.com/open?id=0Bz3sfV4ZQ06NMXRJbFhEb08zVV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8BBE-04DF-483F-94B3-8E53B4F6ADAB}">
  <sheetPr>
    <tabColor theme="0" tint="-0.499984740745262"/>
  </sheetPr>
  <dimension ref="A1"/>
  <sheetViews>
    <sheetView zoomScale="85" zoomScaleNormal="85" workbookViewId="0">
      <selection activeCell="Q7" sqref="Q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2807-C353-4D19-AD71-36B9BC673FC0}">
  <sheetPr>
    <tabColor rgb="FF92D050"/>
  </sheetPr>
  <dimension ref="A1:AE9"/>
  <sheetViews>
    <sheetView zoomScale="70" zoomScaleNormal="70" workbookViewId="0">
      <selection activeCell="F31" sqref="F31"/>
    </sheetView>
  </sheetViews>
  <sheetFormatPr baseColWidth="10" defaultRowHeight="15" x14ac:dyDescent="0.25"/>
  <cols>
    <col min="1" max="2" width="13" customWidth="1"/>
    <col min="4" max="4" width="12.28515625" bestFit="1" customWidth="1"/>
  </cols>
  <sheetData>
    <row r="1" spans="1:31" ht="107.25" x14ac:dyDescent="0.25">
      <c r="A1" s="28" t="s">
        <v>56</v>
      </c>
      <c r="B1" s="69" t="s">
        <v>58</v>
      </c>
      <c r="C1" s="68" t="s">
        <v>49</v>
      </c>
      <c r="D1" s="69" t="s">
        <v>50</v>
      </c>
      <c r="E1" s="68" t="s">
        <v>52</v>
      </c>
      <c r="F1" s="102" t="s">
        <v>51</v>
      </c>
      <c r="G1" s="164" t="s">
        <v>103</v>
      </c>
      <c r="H1" s="152" t="s">
        <v>102</v>
      </c>
      <c r="I1" s="111" t="s">
        <v>77</v>
      </c>
      <c r="J1" s="111" t="s">
        <v>78</v>
      </c>
      <c r="K1" s="64" t="s">
        <v>104</v>
      </c>
      <c r="L1" s="111" t="s">
        <v>74</v>
      </c>
      <c r="M1" s="111" t="s">
        <v>75</v>
      </c>
      <c r="N1" s="111" t="s">
        <v>76</v>
      </c>
      <c r="O1" s="64" t="s">
        <v>105</v>
      </c>
      <c r="P1" s="26" t="s">
        <v>106</v>
      </c>
      <c r="Q1" s="26" t="s">
        <v>107</v>
      </c>
      <c r="R1" s="26" t="s">
        <v>110</v>
      </c>
      <c r="S1" s="26" t="s">
        <v>111</v>
      </c>
      <c r="T1" s="26" t="s">
        <v>88</v>
      </c>
      <c r="U1" s="26" t="s">
        <v>89</v>
      </c>
      <c r="V1" s="26" t="s">
        <v>90</v>
      </c>
      <c r="W1" s="26" t="s">
        <v>91</v>
      </c>
      <c r="X1" s="26" t="s">
        <v>92</v>
      </c>
      <c r="Y1" s="26" t="s">
        <v>93</v>
      </c>
      <c r="Z1" s="26" t="s">
        <v>94</v>
      </c>
      <c r="AA1" s="26" t="s">
        <v>71</v>
      </c>
      <c r="AB1" s="26" t="s">
        <v>72</v>
      </c>
      <c r="AC1" s="26" t="s">
        <v>73</v>
      </c>
      <c r="AD1" s="162" t="s">
        <v>70</v>
      </c>
    </row>
    <row r="2" spans="1:31" ht="15" customHeight="1" x14ac:dyDescent="0.25">
      <c r="A2" s="94">
        <f>'Valores teóricos'!O2</f>
        <v>0.36704040186950204</v>
      </c>
      <c r="B2" s="70">
        <f>L2/(G2+H2)</f>
        <v>7.6559318283760608E-3</v>
      </c>
      <c r="C2" s="78">
        <v>0.41</v>
      </c>
      <c r="D2" s="70">
        <f>M2/I2</f>
        <v>2.8506689669095388E-3</v>
      </c>
      <c r="E2" s="78">
        <v>0</v>
      </c>
      <c r="F2" s="103">
        <f>N2/J2</f>
        <v>0</v>
      </c>
      <c r="G2" s="153">
        <f>Q2+S2</f>
        <v>2724.35</v>
      </c>
      <c r="H2" s="154">
        <v>0</v>
      </c>
      <c r="I2" s="112">
        <f>P2+Q2+R2+S2</f>
        <v>2724.35</v>
      </c>
      <c r="J2" s="112">
        <f>P2+S2</f>
        <v>2724.35</v>
      </c>
      <c r="K2" s="22">
        <v>0</v>
      </c>
      <c r="L2" s="23">
        <f>A2*'Valores reales'!B$4</f>
        <v>20.857437876636322</v>
      </c>
      <c r="M2" s="23">
        <f>C2*'Valores reales'!B$5</f>
        <v>7.7662200000000015</v>
      </c>
      <c r="N2" s="23">
        <f>E2*'Valores reales'!B$6</f>
        <v>0</v>
      </c>
      <c r="O2" s="22">
        <f>P2+R2</f>
        <v>0</v>
      </c>
      <c r="P2" s="9">
        <v>0</v>
      </c>
      <c r="Q2" s="9">
        <v>0</v>
      </c>
      <c r="R2" s="9">
        <v>0</v>
      </c>
      <c r="S2" s="9">
        <v>2724.35</v>
      </c>
      <c r="T2" s="9"/>
      <c r="U2" s="9"/>
      <c r="V2" s="9"/>
      <c r="W2" s="9"/>
      <c r="X2" s="9"/>
      <c r="Y2" s="9"/>
      <c r="Z2" s="9"/>
      <c r="AA2" s="9"/>
      <c r="AB2" s="9"/>
      <c r="AC2" s="141"/>
      <c r="AD2" s="5">
        <f>SUM(P2:AC2)</f>
        <v>2724.35</v>
      </c>
      <c r="AE2">
        <v>2724.35</v>
      </c>
    </row>
    <row r="3" spans="1:31" ht="15" customHeight="1" x14ac:dyDescent="0.25">
      <c r="A3" s="95">
        <f>'Valores teóricos'!O3</f>
        <v>0.11467394294606335</v>
      </c>
      <c r="B3" s="71">
        <f t="shared" ref="B3:B8" si="0">L3/(G3+H3)</f>
        <v>6.6087192019116834E-3</v>
      </c>
      <c r="C3" s="79">
        <v>0.21</v>
      </c>
      <c r="D3" s="71">
        <f t="shared" ref="D3:D8" si="1">M3/I3</f>
        <v>4.0341365461847396E-3</v>
      </c>
      <c r="E3" s="79">
        <v>0</v>
      </c>
      <c r="F3" s="104">
        <f t="shared" ref="F3:F8" si="2">N3/J3</f>
        <v>0</v>
      </c>
      <c r="G3" s="153">
        <f t="shared" ref="G3:G8" si="3">Q3+S3</f>
        <v>986.04</v>
      </c>
      <c r="H3" s="154">
        <v>0</v>
      </c>
      <c r="I3" s="112">
        <f t="shared" ref="I3:I8" si="4">P3+Q3+R3+S3</f>
        <v>986.04</v>
      </c>
      <c r="J3" s="112">
        <f t="shared" ref="J3:J8" si="5">P3+S3</f>
        <v>986.04</v>
      </c>
      <c r="K3" s="22">
        <v>0</v>
      </c>
      <c r="L3" s="23">
        <f>A3*'Valores reales'!B$4</f>
        <v>6.5164614818529962</v>
      </c>
      <c r="M3" s="23">
        <f>C3*'Valores reales'!B$5</f>
        <v>3.9778200000000008</v>
      </c>
      <c r="N3" s="23">
        <f>E3*'Valores reales'!B$6</f>
        <v>0</v>
      </c>
      <c r="O3" s="22">
        <f t="shared" ref="O3:O8" si="6">P3+R3</f>
        <v>0</v>
      </c>
      <c r="P3" s="9">
        <v>0</v>
      </c>
      <c r="Q3" s="9">
        <v>0</v>
      </c>
      <c r="R3" s="9">
        <v>0</v>
      </c>
      <c r="S3" s="9">
        <v>986.04</v>
      </c>
      <c r="T3" s="9"/>
      <c r="U3" s="9"/>
      <c r="V3" s="9"/>
      <c r="W3" s="9"/>
      <c r="X3" s="9"/>
      <c r="Y3" s="9"/>
      <c r="Z3" s="9"/>
      <c r="AA3" s="9"/>
      <c r="AB3" s="9"/>
      <c r="AC3" s="141"/>
      <c r="AD3" s="6">
        <f t="shared" ref="AD3:AD8" si="7">SUM(P3:AC3)</f>
        <v>986.04</v>
      </c>
      <c r="AE3">
        <v>986.04</v>
      </c>
    </row>
    <row r="4" spans="1:31" ht="15" customHeight="1" x14ac:dyDescent="0.25">
      <c r="A4" s="96">
        <f>'Valores teóricos'!O4</f>
        <v>7.076674846669688E-2</v>
      </c>
      <c r="B4" s="72">
        <f t="shared" si="0"/>
        <v>7.8762779802348682E-3</v>
      </c>
      <c r="C4" s="80">
        <v>0.01</v>
      </c>
      <c r="D4" s="72">
        <f t="shared" si="1"/>
        <v>1.5807657642621093E-4</v>
      </c>
      <c r="E4" s="80">
        <v>0</v>
      </c>
      <c r="F4" s="105">
        <f t="shared" si="2"/>
        <v>0</v>
      </c>
      <c r="G4" s="153">
        <f t="shared" si="3"/>
        <v>510.57000000000005</v>
      </c>
      <c r="H4" s="154">
        <v>0</v>
      </c>
      <c r="I4" s="112">
        <f t="shared" si="4"/>
        <v>1198.28</v>
      </c>
      <c r="J4" s="112">
        <f t="shared" si="5"/>
        <v>428.8</v>
      </c>
      <c r="K4" s="22">
        <v>0</v>
      </c>
      <c r="L4" s="23">
        <f>A4*'Valores reales'!B$4</f>
        <v>4.0213912483685172</v>
      </c>
      <c r="M4" s="23">
        <f>C4*'Valores reales'!B$5</f>
        <v>0.18942000000000003</v>
      </c>
      <c r="N4" s="23">
        <f>E4*'Valores reales'!B$6</f>
        <v>0</v>
      </c>
      <c r="O4" s="22">
        <f t="shared" si="6"/>
        <v>687.71</v>
      </c>
      <c r="P4" s="9">
        <v>206.78</v>
      </c>
      <c r="Q4" s="9">
        <v>288.55</v>
      </c>
      <c r="R4" s="9">
        <v>480.93</v>
      </c>
      <c r="S4" s="9">
        <v>222.02</v>
      </c>
      <c r="T4" s="9"/>
      <c r="U4" s="9"/>
      <c r="V4" s="9"/>
      <c r="W4" s="9"/>
      <c r="X4" s="9"/>
      <c r="Y4" s="9"/>
      <c r="Z4" s="9"/>
      <c r="AA4" s="9"/>
      <c r="AB4" s="9"/>
      <c r="AC4" s="141"/>
      <c r="AD4" s="21">
        <f t="shared" si="7"/>
        <v>1198.28</v>
      </c>
      <c r="AE4">
        <v>1198.28</v>
      </c>
    </row>
    <row r="5" spans="1:31" ht="15" customHeight="1" x14ac:dyDescent="0.25">
      <c r="A5" s="97">
        <f>'Valores teóricos'!O5</f>
        <v>2.830616539725753E-2</v>
      </c>
      <c r="B5" s="73">
        <f t="shared" si="0"/>
        <v>1.81422272773517E-3</v>
      </c>
      <c r="C5" s="81">
        <v>5.0000000000000001E-3</v>
      </c>
      <c r="D5" s="73">
        <f t="shared" si="1"/>
        <v>6.445795022221013E-5</v>
      </c>
      <c r="E5" s="81">
        <v>0</v>
      </c>
      <c r="F5" s="106">
        <f t="shared" si="2"/>
        <v>0</v>
      </c>
      <c r="G5" s="153">
        <f t="shared" si="3"/>
        <v>886.62</v>
      </c>
      <c r="H5" s="154">
        <v>0</v>
      </c>
      <c r="I5" s="112">
        <f t="shared" si="4"/>
        <v>1469.3300000000002</v>
      </c>
      <c r="J5" s="112">
        <f t="shared" si="5"/>
        <v>863.82999999999993</v>
      </c>
      <c r="K5" s="22">
        <v>0</v>
      </c>
      <c r="L5" s="23">
        <f>A5*'Valores reales'!B$4</f>
        <v>1.6085261548645564</v>
      </c>
      <c r="M5" s="23">
        <f>C5*'Valores reales'!B$5</f>
        <v>9.4710000000000016E-2</v>
      </c>
      <c r="N5" s="23">
        <f>E5*'Valores reales'!B$6</f>
        <v>0</v>
      </c>
      <c r="O5" s="22">
        <f t="shared" si="6"/>
        <v>582.71</v>
      </c>
      <c r="P5" s="9">
        <v>454.07</v>
      </c>
      <c r="Q5" s="9">
        <v>476.86</v>
      </c>
      <c r="R5" s="9">
        <v>128.63999999999999</v>
      </c>
      <c r="S5" s="9">
        <v>409.76</v>
      </c>
      <c r="T5" s="9"/>
      <c r="U5" s="9"/>
      <c r="V5" s="9"/>
      <c r="W5" s="9"/>
      <c r="X5" s="9"/>
      <c r="Y5" s="9"/>
      <c r="Z5" s="9"/>
      <c r="AA5" s="9"/>
      <c r="AB5" s="9"/>
      <c r="AC5" s="141"/>
      <c r="AD5" s="2">
        <f t="shared" si="7"/>
        <v>1469.3300000000002</v>
      </c>
      <c r="AE5">
        <v>992.47</v>
      </c>
    </row>
    <row r="6" spans="1:31" ht="15" customHeight="1" x14ac:dyDescent="0.25">
      <c r="A6" s="98">
        <f>'Valores teóricos'!O6</f>
        <v>9.7472140553575531E-2</v>
      </c>
      <c r="B6" s="74">
        <f t="shared" si="0"/>
        <v>7.6542919947729295E-3</v>
      </c>
      <c r="C6" s="82">
        <v>0.15</v>
      </c>
      <c r="D6" s="74">
        <f t="shared" si="1"/>
        <v>1.1830714972747678E-3</v>
      </c>
      <c r="E6" s="82">
        <v>1</v>
      </c>
      <c r="F6" s="107">
        <f t="shared" si="2"/>
        <v>2.5540349221330819E-2</v>
      </c>
      <c r="G6" s="153">
        <f t="shared" si="3"/>
        <v>723.64</v>
      </c>
      <c r="H6" s="154">
        <v>0</v>
      </c>
      <c r="I6" s="112">
        <f t="shared" si="4"/>
        <v>2401.63</v>
      </c>
      <c r="J6" s="112">
        <f t="shared" si="5"/>
        <v>2330.9</v>
      </c>
      <c r="K6" s="22">
        <v>0</v>
      </c>
      <c r="L6" s="23">
        <f>A6*'Valores reales'!B$4</f>
        <v>5.5389518590974829</v>
      </c>
      <c r="M6" s="23">
        <f>C6*'Valores reales'!B$5</f>
        <v>2.8413000000000004</v>
      </c>
      <c r="N6" s="23">
        <f>E6*'Valores reales'!B$6</f>
        <v>59.532000000000004</v>
      </c>
      <c r="O6" s="22">
        <f t="shared" si="6"/>
        <v>1677.99</v>
      </c>
      <c r="P6" s="9">
        <v>1607.26</v>
      </c>
      <c r="Q6" s="9">
        <v>0</v>
      </c>
      <c r="R6" s="9">
        <v>70.73</v>
      </c>
      <c r="S6" s="9">
        <v>723.64</v>
      </c>
      <c r="T6" s="9"/>
      <c r="U6" s="9"/>
      <c r="V6" s="9"/>
      <c r="W6" s="9"/>
      <c r="X6" s="9"/>
      <c r="Y6" s="9"/>
      <c r="Z6" s="9"/>
      <c r="AA6" s="9"/>
      <c r="AB6" s="9"/>
      <c r="AC6" s="141"/>
      <c r="AD6" s="3">
        <f t="shared" si="7"/>
        <v>2401.63</v>
      </c>
      <c r="AE6">
        <v>2401.63</v>
      </c>
    </row>
    <row r="7" spans="1:31" ht="15" customHeight="1" x14ac:dyDescent="0.25">
      <c r="A7" s="99">
        <f>'Valores teóricos'!O7</f>
        <v>0.18886646824206102</v>
      </c>
      <c r="B7" s="75">
        <f t="shared" si="0"/>
        <v>6.5012120570150898E-3</v>
      </c>
      <c r="C7" s="83">
        <v>0.2</v>
      </c>
      <c r="D7" s="75">
        <f t="shared" si="1"/>
        <v>2.2948178211224528E-3</v>
      </c>
      <c r="E7" s="83">
        <v>0</v>
      </c>
      <c r="F7" s="108">
        <f t="shared" si="2"/>
        <v>0</v>
      </c>
      <c r="G7" s="153">
        <f t="shared" si="3"/>
        <v>1650.85</v>
      </c>
      <c r="H7" s="154">
        <v>0</v>
      </c>
      <c r="I7" s="112">
        <f t="shared" si="4"/>
        <v>1650.85</v>
      </c>
      <c r="J7" s="112">
        <f t="shared" si="5"/>
        <v>642.28</v>
      </c>
      <c r="K7" s="22">
        <v>0</v>
      </c>
      <c r="L7" s="23">
        <f>A7*'Valores reales'!B$4</f>
        <v>10.73252592432336</v>
      </c>
      <c r="M7" s="23">
        <f>C7*'Valores reales'!B$5</f>
        <v>3.7884000000000011</v>
      </c>
      <c r="N7" s="23">
        <f>E7*'Valores reales'!B$6</f>
        <v>0</v>
      </c>
      <c r="O7" s="22">
        <f t="shared" si="6"/>
        <v>0</v>
      </c>
      <c r="P7" s="9">
        <v>0</v>
      </c>
      <c r="Q7" s="9">
        <v>1008.57</v>
      </c>
      <c r="R7" s="9">
        <v>0</v>
      </c>
      <c r="S7" s="9">
        <v>642.28</v>
      </c>
      <c r="T7" s="9"/>
      <c r="U7" s="9"/>
      <c r="V7" s="9"/>
      <c r="W7" s="9"/>
      <c r="X7" s="9"/>
      <c r="Y7" s="9"/>
      <c r="Z7" s="9"/>
      <c r="AA7" s="9"/>
      <c r="AB7" s="9"/>
      <c r="AC7" s="141"/>
      <c r="AD7" s="4">
        <f t="shared" si="7"/>
        <v>1650.85</v>
      </c>
      <c r="AE7">
        <v>642.28</v>
      </c>
    </row>
    <row r="8" spans="1:31" x14ac:dyDescent="0.25">
      <c r="A8" s="100">
        <f>'Valores teóricos'!O8</f>
        <v>0.13287413252484356</v>
      </c>
      <c r="B8" s="76">
        <f t="shared" si="0"/>
        <v>1.3801830545545004E-2</v>
      </c>
      <c r="C8" s="84">
        <v>1.4999999999999999E-2</v>
      </c>
      <c r="D8" s="76">
        <f t="shared" si="1"/>
        <v>4.5802301963439416E-4</v>
      </c>
      <c r="E8" s="84">
        <v>0</v>
      </c>
      <c r="F8" s="109">
        <f t="shared" si="2"/>
        <v>0</v>
      </c>
      <c r="G8" s="153">
        <f t="shared" si="3"/>
        <v>547.07999999999993</v>
      </c>
      <c r="H8" s="154">
        <v>0</v>
      </c>
      <c r="I8" s="112">
        <f t="shared" si="4"/>
        <v>620.33999999999992</v>
      </c>
      <c r="J8" s="112">
        <f t="shared" si="5"/>
        <v>366.45</v>
      </c>
      <c r="K8" s="22">
        <v>0</v>
      </c>
      <c r="L8" s="23">
        <f>A8*'Valores reales'!B$4</f>
        <v>7.55070545485676</v>
      </c>
      <c r="M8" s="23">
        <f>C8*'Valores reales'!B$5</f>
        <v>0.28413000000000005</v>
      </c>
      <c r="N8" s="23">
        <f>E8*'Valores reales'!B$6</f>
        <v>0</v>
      </c>
      <c r="O8" s="22">
        <f t="shared" si="6"/>
        <v>73.260000000000005</v>
      </c>
      <c r="P8" s="9">
        <v>0</v>
      </c>
      <c r="Q8" s="9">
        <v>180.63</v>
      </c>
      <c r="R8" s="9">
        <v>73.260000000000005</v>
      </c>
      <c r="S8" s="9">
        <v>366.45</v>
      </c>
      <c r="T8" s="9"/>
      <c r="U8" s="9"/>
      <c r="V8" s="9"/>
      <c r="W8" s="9"/>
      <c r="X8" s="9"/>
      <c r="Y8" s="9"/>
      <c r="Z8" s="9"/>
      <c r="AA8" s="9"/>
      <c r="AB8" s="9"/>
      <c r="AC8" s="141"/>
      <c r="AD8" s="7">
        <f t="shared" si="7"/>
        <v>620.33999999999992</v>
      </c>
      <c r="AE8">
        <v>620.33999999999992</v>
      </c>
    </row>
    <row r="9" spans="1:31" ht="15.75" thickBot="1" x14ac:dyDescent="0.3">
      <c r="A9" s="67">
        <f>SUM(A2:A8)</f>
        <v>0.99999999999999989</v>
      </c>
      <c r="B9" s="77"/>
      <c r="C9" s="85">
        <f>SUM(C2:C8)</f>
        <v>1</v>
      </c>
      <c r="D9" s="77"/>
      <c r="E9" s="85">
        <f>SUM(E2:E8)</f>
        <v>1</v>
      </c>
      <c r="F9" s="110"/>
      <c r="G9" s="155">
        <f>SUM(G2:G8)</f>
        <v>8029.15</v>
      </c>
      <c r="H9" s="157"/>
      <c r="I9" s="113"/>
      <c r="J9" s="113"/>
      <c r="K9" s="22">
        <f>SUM(K2:K8)</f>
        <v>0</v>
      </c>
      <c r="L9" s="23">
        <f>SUM(L2:L8)</f>
        <v>56.825999999999993</v>
      </c>
      <c r="M9" s="23">
        <f>SUM(M2:M8)</f>
        <v>18.942000000000004</v>
      </c>
      <c r="N9" s="23">
        <f>SUM(N2:N8)</f>
        <v>59.532000000000004</v>
      </c>
      <c r="O9" s="22">
        <f>SUM(O2:O8)</f>
        <v>3021.67</v>
      </c>
      <c r="P9" s="9" t="s">
        <v>108</v>
      </c>
      <c r="Q9" s="9" t="s">
        <v>109</v>
      </c>
      <c r="R9" s="9" t="s">
        <v>108</v>
      </c>
      <c r="S9" s="9" t="s">
        <v>109</v>
      </c>
      <c r="T9" s="9"/>
      <c r="U9" s="9"/>
      <c r="V9" s="9"/>
      <c r="W9" s="9"/>
      <c r="X9" s="9"/>
      <c r="Y9" s="9"/>
      <c r="Z9" s="9"/>
      <c r="AA9" s="9"/>
      <c r="AB9" s="9"/>
      <c r="AC9" s="9"/>
      <c r="AD9" s="8">
        <f>SUM(AD2:AD8)</f>
        <v>11050.820000000002</v>
      </c>
    </row>
  </sheetData>
  <phoneticPr fontId="12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BD8D-6F58-4345-A108-0D8804277CAB}">
  <dimension ref="A1:K65"/>
  <sheetViews>
    <sheetView topLeftCell="A13" zoomScale="85" zoomScaleNormal="85" workbookViewId="0">
      <selection activeCell="F36" sqref="F36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1" x14ac:dyDescent="0.25">
      <c r="A1" s="171" t="s">
        <v>106</v>
      </c>
      <c r="B1" s="172"/>
      <c r="C1" s="172"/>
      <c r="D1" s="173"/>
    </row>
    <row r="2" spans="1:11" x14ac:dyDescent="0.25">
      <c r="A2" s="174" t="s">
        <v>23</v>
      </c>
      <c r="B2" s="13" t="s">
        <v>24</v>
      </c>
      <c r="C2" s="13" t="s">
        <v>27</v>
      </c>
      <c r="D2" s="30" t="s">
        <v>25</v>
      </c>
    </row>
    <row r="3" spans="1:11" x14ac:dyDescent="0.25">
      <c r="A3" s="174"/>
      <c r="B3" s="175"/>
      <c r="C3" s="176"/>
      <c r="D3" s="175"/>
    </row>
    <row r="4" spans="1:11" x14ac:dyDescent="0.25">
      <c r="A4" s="174"/>
      <c r="B4" s="175"/>
      <c r="C4" s="177"/>
      <c r="D4" s="175"/>
    </row>
    <row r="5" spans="1:11" x14ac:dyDescent="0.25">
      <c r="A5" s="174"/>
      <c r="B5" s="175"/>
      <c r="C5" s="177"/>
      <c r="D5" s="175"/>
    </row>
    <row r="6" spans="1:11" x14ac:dyDescent="0.25">
      <c r="A6" s="174"/>
      <c r="B6" s="175"/>
      <c r="C6" s="177"/>
      <c r="D6" s="175"/>
    </row>
    <row r="7" spans="1:11" x14ac:dyDescent="0.25">
      <c r="A7" s="174"/>
      <c r="B7" s="175"/>
      <c r="C7" s="177"/>
      <c r="D7" s="175"/>
    </row>
    <row r="8" spans="1:11" x14ac:dyDescent="0.25">
      <c r="A8" s="174"/>
      <c r="B8" s="175"/>
      <c r="C8" s="178"/>
      <c r="D8" s="175"/>
    </row>
    <row r="9" spans="1:11" ht="15" customHeight="1" x14ac:dyDescent="0.25">
      <c r="A9" s="174"/>
      <c r="B9" s="179" t="s">
        <v>26</v>
      </c>
      <c r="C9" s="179" t="s">
        <v>26</v>
      </c>
      <c r="D9" s="179" t="s">
        <v>26</v>
      </c>
    </row>
    <row r="10" spans="1:11" x14ac:dyDescent="0.25">
      <c r="A10" s="174"/>
      <c r="B10" s="179"/>
      <c r="C10" s="179"/>
      <c r="D10" s="179"/>
    </row>
    <row r="11" spans="1:11" x14ac:dyDescent="0.25">
      <c r="A11" s="174"/>
      <c r="B11" s="179"/>
      <c r="C11" s="179"/>
      <c r="D11" s="179"/>
    </row>
    <row r="12" spans="1:11" x14ac:dyDescent="0.25">
      <c r="A12" s="60" t="s">
        <v>0</v>
      </c>
      <c r="B12" s="114">
        <v>0</v>
      </c>
      <c r="C12" s="114">
        <v>0</v>
      </c>
      <c r="D12" s="114">
        <f t="shared" ref="D12:D18" si="0">SUM(B12:C12)</f>
        <v>0</v>
      </c>
      <c r="E12" s="18"/>
      <c r="F12" s="22" t="s">
        <v>31</v>
      </c>
      <c r="G12" s="14" t="s">
        <v>53</v>
      </c>
      <c r="H12" s="14" t="s">
        <v>54</v>
      </c>
      <c r="I12" s="23" t="s">
        <v>38</v>
      </c>
      <c r="J12" s="23" t="s">
        <v>37</v>
      </c>
      <c r="K12" s="23" t="s">
        <v>40</v>
      </c>
    </row>
    <row r="13" spans="1:11" x14ac:dyDescent="0.25">
      <c r="A13" s="57" t="s">
        <v>1</v>
      </c>
      <c r="B13" s="115">
        <v>0</v>
      </c>
      <c r="C13" s="115">
        <v>0</v>
      </c>
      <c r="D13" s="115">
        <f t="shared" si="0"/>
        <v>0</v>
      </c>
      <c r="F13" s="25">
        <f>C24+C30+C36+C42+C48+C54+C60</f>
        <v>16.904425007755787</v>
      </c>
      <c r="G13" s="25">
        <f>C25+C31+C37+C43+C49+C55+C61</f>
        <v>0</v>
      </c>
      <c r="H13" s="25">
        <f>C26+C32+C38+C44+C50+C56+C62</f>
        <v>0</v>
      </c>
      <c r="I13" s="25">
        <f>C27+C33+C39+C45+C51+C57+C63</f>
        <v>0</v>
      </c>
      <c r="J13" s="25">
        <f>C28+C34+C40+C46+C52+C58+C64</f>
        <v>1.9634589906406541</v>
      </c>
      <c r="K13" s="25">
        <f>C29+C35+C41+C47+C53+C59+C65</f>
        <v>41.049981689476169</v>
      </c>
    </row>
    <row r="14" spans="1:11" x14ac:dyDescent="0.25">
      <c r="A14" s="58" t="s">
        <v>2</v>
      </c>
      <c r="B14" s="116">
        <v>206.78</v>
      </c>
      <c r="C14" s="116">
        <v>0</v>
      </c>
      <c r="D14" s="116">
        <f t="shared" si="0"/>
        <v>206.78</v>
      </c>
    </row>
    <row r="15" spans="1:11" x14ac:dyDescent="0.25">
      <c r="A15" s="59" t="s">
        <v>3</v>
      </c>
      <c r="B15" s="117">
        <v>297.56</v>
      </c>
      <c r="C15" s="117">
        <v>156.51</v>
      </c>
      <c r="D15" s="117">
        <f t="shared" si="0"/>
        <v>454.07</v>
      </c>
    </row>
    <row r="16" spans="1:11" x14ac:dyDescent="0.25">
      <c r="A16" s="63" t="s">
        <v>4</v>
      </c>
      <c r="B16" s="118">
        <v>1364.16</v>
      </c>
      <c r="C16" s="118">
        <v>243.1</v>
      </c>
      <c r="D16" s="118">
        <f t="shared" si="0"/>
        <v>1607.26</v>
      </c>
    </row>
    <row r="17" spans="1:5" x14ac:dyDescent="0.25">
      <c r="A17" s="61" t="s">
        <v>5</v>
      </c>
      <c r="B17" s="119">
        <v>0</v>
      </c>
      <c r="C17" s="119">
        <v>0</v>
      </c>
      <c r="D17" s="119">
        <f t="shared" si="0"/>
        <v>0</v>
      </c>
    </row>
    <row r="18" spans="1:5" x14ac:dyDescent="0.25">
      <c r="A18" s="120" t="s">
        <v>11</v>
      </c>
      <c r="B18" s="123">
        <v>0</v>
      </c>
      <c r="C18" s="123">
        <v>0</v>
      </c>
      <c r="D18" s="123">
        <f t="shared" si="0"/>
        <v>0</v>
      </c>
    </row>
    <row r="19" spans="1:5" x14ac:dyDescent="0.25">
      <c r="A19" s="122"/>
      <c r="B19" s="121"/>
      <c r="C19" s="121"/>
      <c r="D19" s="121"/>
      <c r="E19" s="121"/>
    </row>
    <row r="20" spans="1:5" x14ac:dyDescent="0.25">
      <c r="A20" s="32"/>
      <c r="B20" s="30" t="s">
        <v>46</v>
      </c>
      <c r="C20" s="30" t="s">
        <v>47</v>
      </c>
      <c r="D20" s="19" t="s">
        <v>48</v>
      </c>
    </row>
    <row r="21" spans="1:5" x14ac:dyDescent="0.25">
      <c r="A21" s="31"/>
      <c r="B21" s="9" t="s">
        <v>112</v>
      </c>
      <c r="C21" s="9" t="s">
        <v>112</v>
      </c>
      <c r="D21" s="9" t="s">
        <v>113</v>
      </c>
    </row>
    <row r="22" spans="1:5" x14ac:dyDescent="0.25">
      <c r="A22" s="31"/>
      <c r="B22" s="31"/>
      <c r="C22" s="31"/>
      <c r="D22" s="31"/>
    </row>
    <row r="23" spans="1:5" x14ac:dyDescent="0.25">
      <c r="A23" s="9" t="s">
        <v>23</v>
      </c>
      <c r="B23" s="9" t="s">
        <v>22</v>
      </c>
      <c r="C23" s="20" t="s">
        <v>125</v>
      </c>
    </row>
    <row r="24" spans="1:5" x14ac:dyDescent="0.25">
      <c r="A24" s="183" t="s">
        <v>0</v>
      </c>
      <c r="B24" s="14" t="s">
        <v>31</v>
      </c>
      <c r="C24" s="15">
        <f>D12*'Consumo eléctrico'!F2</f>
        <v>0</v>
      </c>
    </row>
    <row r="25" spans="1:5" x14ac:dyDescent="0.25">
      <c r="A25" s="184"/>
      <c r="B25" s="14" t="s">
        <v>53</v>
      </c>
      <c r="C25" s="15">
        <f>'Consumo eléctrico'!O2*D12</f>
        <v>0</v>
      </c>
    </row>
    <row r="26" spans="1:5" x14ac:dyDescent="0.25">
      <c r="A26" s="184"/>
      <c r="B26" s="14" t="s">
        <v>54</v>
      </c>
      <c r="C26" s="15">
        <v>0</v>
      </c>
    </row>
    <row r="27" spans="1:5" x14ac:dyDescent="0.25">
      <c r="A27" s="184"/>
      <c r="B27" s="17" t="s">
        <v>38</v>
      </c>
      <c r="C27" s="16">
        <f>D12*'Consumo gas natural'!B2</f>
        <v>0</v>
      </c>
    </row>
    <row r="28" spans="1:5" x14ac:dyDescent="0.25">
      <c r="A28" s="184"/>
      <c r="B28" s="17" t="s">
        <v>37</v>
      </c>
      <c r="C28" s="16">
        <f>D12*'Consumo gas natural'!D2</f>
        <v>0</v>
      </c>
    </row>
    <row r="29" spans="1:5" x14ac:dyDescent="0.25">
      <c r="A29" s="185"/>
      <c r="B29" s="23" t="s">
        <v>40</v>
      </c>
      <c r="C29" s="16">
        <f>'Consumo gas natural'!F2*D12</f>
        <v>0</v>
      </c>
    </row>
    <row r="30" spans="1:5" x14ac:dyDescent="0.25">
      <c r="A30" s="186" t="s">
        <v>1</v>
      </c>
      <c r="B30" s="14" t="s">
        <v>31</v>
      </c>
      <c r="C30" s="15">
        <f>D13*'Consumo eléctrico'!F3</f>
        <v>0</v>
      </c>
    </row>
    <row r="31" spans="1:5" x14ac:dyDescent="0.25">
      <c r="A31" s="187"/>
      <c r="B31" s="14" t="s">
        <v>53</v>
      </c>
      <c r="C31" s="15">
        <f>D13*'Consumo eléctrico'!O3</f>
        <v>0</v>
      </c>
    </row>
    <row r="32" spans="1:5" x14ac:dyDescent="0.25">
      <c r="A32" s="187"/>
      <c r="B32" s="14" t="s">
        <v>54</v>
      </c>
      <c r="C32" s="15">
        <v>0</v>
      </c>
    </row>
    <row r="33" spans="1:3" x14ac:dyDescent="0.25">
      <c r="A33" s="187"/>
      <c r="B33" s="17" t="s">
        <v>38</v>
      </c>
      <c r="C33" s="16">
        <f>'Edificio apoyo'!D13*'Consumo gas natural'!B3</f>
        <v>0</v>
      </c>
    </row>
    <row r="34" spans="1:3" x14ac:dyDescent="0.25">
      <c r="A34" s="187"/>
      <c r="B34" s="17" t="s">
        <v>37</v>
      </c>
      <c r="C34" s="16">
        <f>D13*'Consumo gas natural'!D3</f>
        <v>0</v>
      </c>
    </row>
    <row r="35" spans="1:3" x14ac:dyDescent="0.25">
      <c r="A35" s="188"/>
      <c r="B35" s="23" t="s">
        <v>40</v>
      </c>
      <c r="C35" s="16">
        <f>D13*'Consumo gas natural'!F3</f>
        <v>0</v>
      </c>
    </row>
    <row r="36" spans="1:3" x14ac:dyDescent="0.25">
      <c r="A36" s="189" t="s">
        <v>2</v>
      </c>
      <c r="B36" s="14" t="s">
        <v>31</v>
      </c>
      <c r="C36" s="15">
        <f>D14*'Consumo eléctrico'!L4</f>
        <v>4.0531863174016438</v>
      </c>
    </row>
    <row r="37" spans="1:3" x14ac:dyDescent="0.25">
      <c r="A37" s="190"/>
      <c r="B37" s="14" t="s">
        <v>53</v>
      </c>
      <c r="C37" s="15">
        <v>0</v>
      </c>
    </row>
    <row r="38" spans="1:3" x14ac:dyDescent="0.25">
      <c r="A38" s="190"/>
      <c r="B38" s="14" t="s">
        <v>54</v>
      </c>
      <c r="C38" s="15">
        <v>0</v>
      </c>
    </row>
    <row r="39" spans="1:3" x14ac:dyDescent="0.25">
      <c r="A39" s="190"/>
      <c r="B39" s="17" t="s">
        <v>38</v>
      </c>
      <c r="C39" s="16">
        <v>0</v>
      </c>
    </row>
    <row r="40" spans="1:3" x14ac:dyDescent="0.25">
      <c r="A40" s="190"/>
      <c r="B40" s="17" t="s">
        <v>37</v>
      </c>
      <c r="C40" s="16">
        <f>D14*'Consumo gas natural'!D4</f>
        <v>3.2687074473411896E-2</v>
      </c>
    </row>
    <row r="41" spans="1:3" x14ac:dyDescent="0.25">
      <c r="A41" s="191"/>
      <c r="B41" s="23" t="s">
        <v>40</v>
      </c>
      <c r="C41" s="16">
        <f>D14*'Consumo gas natural'!F4</f>
        <v>0</v>
      </c>
    </row>
    <row r="42" spans="1:3" x14ac:dyDescent="0.25">
      <c r="A42" s="192" t="s">
        <v>32</v>
      </c>
      <c r="B42" s="14" t="s">
        <v>31</v>
      </c>
      <c r="C42" s="15">
        <f>D15*'Consumo eléctrico'!L5</f>
        <v>2.0037000255943078</v>
      </c>
    </row>
    <row r="43" spans="1:3" x14ac:dyDescent="0.25">
      <c r="A43" s="193"/>
      <c r="B43" s="14" t="s">
        <v>53</v>
      </c>
      <c r="C43" s="15">
        <v>0</v>
      </c>
    </row>
    <row r="44" spans="1:3" x14ac:dyDescent="0.25">
      <c r="A44" s="193"/>
      <c r="B44" s="14" t="s">
        <v>54</v>
      </c>
      <c r="C44" s="15">
        <v>0</v>
      </c>
    </row>
    <row r="45" spans="1:3" x14ac:dyDescent="0.25">
      <c r="A45" s="193"/>
      <c r="B45" s="17" t="s">
        <v>38</v>
      </c>
      <c r="C45" s="16">
        <v>0</v>
      </c>
    </row>
    <row r="46" spans="1:3" x14ac:dyDescent="0.25">
      <c r="A46" s="193"/>
      <c r="B46" s="17" t="s">
        <v>37</v>
      </c>
      <c r="C46" s="16">
        <f>D15*'Consumo gas natural'!D5</f>
        <v>2.9268421457398955E-2</v>
      </c>
    </row>
    <row r="47" spans="1:3" x14ac:dyDescent="0.25">
      <c r="A47" s="194"/>
      <c r="B47" s="23" t="s">
        <v>40</v>
      </c>
      <c r="C47" s="16">
        <f>D15*'Consumo gas natural'!F5</f>
        <v>0</v>
      </c>
    </row>
    <row r="48" spans="1:3" x14ac:dyDescent="0.25">
      <c r="A48" s="195" t="s">
        <v>4</v>
      </c>
      <c r="B48" s="14" t="s">
        <v>31</v>
      </c>
      <c r="C48" s="15">
        <f>D16*'Consumo eléctrico'!L6</f>
        <v>10.847538664759835</v>
      </c>
    </row>
    <row r="49" spans="1:3" x14ac:dyDescent="0.25">
      <c r="A49" s="196"/>
      <c r="B49" s="14" t="s">
        <v>53</v>
      </c>
      <c r="C49" s="15">
        <v>0</v>
      </c>
    </row>
    <row r="50" spans="1:3" x14ac:dyDescent="0.25">
      <c r="A50" s="196"/>
      <c r="B50" s="14" t="s">
        <v>54</v>
      </c>
      <c r="C50" s="15">
        <v>0</v>
      </c>
    </row>
    <row r="51" spans="1:3" x14ac:dyDescent="0.25">
      <c r="A51" s="196"/>
      <c r="B51" s="17" t="s">
        <v>38</v>
      </c>
      <c r="C51" s="16">
        <v>0</v>
      </c>
    </row>
    <row r="52" spans="1:3" x14ac:dyDescent="0.25">
      <c r="A52" s="196"/>
      <c r="B52" s="17" t="s">
        <v>37</v>
      </c>
      <c r="C52" s="16">
        <f>D16*'Consumo gas natural'!D6</f>
        <v>1.9015034947098433</v>
      </c>
    </row>
    <row r="53" spans="1:3" x14ac:dyDescent="0.25">
      <c r="A53" s="197"/>
      <c r="B53" s="23" t="s">
        <v>40</v>
      </c>
      <c r="C53" s="16">
        <f>D16*'Consumo gas natural'!F6</f>
        <v>41.049981689476169</v>
      </c>
    </row>
    <row r="54" spans="1:3" x14ac:dyDescent="0.25">
      <c r="A54" s="198" t="s">
        <v>5</v>
      </c>
      <c r="B54" s="14" t="s">
        <v>31</v>
      </c>
      <c r="C54" s="15">
        <f>D17*'Consumo eléctrico'!F7</f>
        <v>0</v>
      </c>
    </row>
    <row r="55" spans="1:3" x14ac:dyDescent="0.25">
      <c r="A55" s="199"/>
      <c r="B55" s="14" t="s">
        <v>53</v>
      </c>
      <c r="C55" s="15">
        <f>'Consumo eléctrico'!O7*'Edificio apoyo'!D17</f>
        <v>0</v>
      </c>
    </row>
    <row r="56" spans="1:3" x14ac:dyDescent="0.25">
      <c r="A56" s="199"/>
      <c r="B56" s="14" t="s">
        <v>54</v>
      </c>
      <c r="C56" s="15">
        <v>0</v>
      </c>
    </row>
    <row r="57" spans="1:3" x14ac:dyDescent="0.25">
      <c r="A57" s="199"/>
      <c r="B57" s="17" t="s">
        <v>38</v>
      </c>
      <c r="C57" s="16">
        <f>D17*'Consumo gas natural'!B7</f>
        <v>0</v>
      </c>
    </row>
    <row r="58" spans="1:3" x14ac:dyDescent="0.25">
      <c r="A58" s="199"/>
      <c r="B58" s="17" t="s">
        <v>37</v>
      </c>
      <c r="C58" s="16">
        <f>'Consumo gas natural'!D7*'Edificio apoyo'!D17</f>
        <v>0</v>
      </c>
    </row>
    <row r="59" spans="1:3" x14ac:dyDescent="0.25">
      <c r="A59" s="200"/>
      <c r="B59" s="23" t="s">
        <v>40</v>
      </c>
      <c r="C59" s="16">
        <f>D17*'Consumo gas natural'!F7</f>
        <v>0</v>
      </c>
    </row>
    <row r="60" spans="1:3" x14ac:dyDescent="0.25">
      <c r="A60" s="180" t="s">
        <v>11</v>
      </c>
      <c r="B60" s="14" t="s">
        <v>31</v>
      </c>
      <c r="C60" s="15">
        <f>D18*'Consumo eléctrico'!F8</f>
        <v>0</v>
      </c>
    </row>
    <row r="61" spans="1:3" x14ac:dyDescent="0.25">
      <c r="A61" s="181"/>
      <c r="B61" s="14" t="s">
        <v>53</v>
      </c>
      <c r="C61" s="15">
        <f>D18*'Consumo eléctrico'!O8</f>
        <v>0</v>
      </c>
    </row>
    <row r="62" spans="1:3" x14ac:dyDescent="0.25">
      <c r="A62" s="181"/>
      <c r="B62" s="14" t="s">
        <v>54</v>
      </c>
      <c r="C62" s="15">
        <v>0</v>
      </c>
    </row>
    <row r="63" spans="1:3" x14ac:dyDescent="0.25">
      <c r="A63" s="181"/>
      <c r="B63" s="17" t="s">
        <v>38</v>
      </c>
      <c r="C63" s="16">
        <f>'Consumo gas natural'!B8*'Edificio apoyo'!D18</f>
        <v>0</v>
      </c>
    </row>
    <row r="64" spans="1:3" x14ac:dyDescent="0.25">
      <c r="A64" s="181"/>
      <c r="B64" s="17" t="s">
        <v>37</v>
      </c>
      <c r="C64" s="16">
        <f>D18*'Consumo gas natural'!D8</f>
        <v>0</v>
      </c>
    </row>
    <row r="65" spans="1:3" x14ac:dyDescent="0.25">
      <c r="A65" s="182"/>
      <c r="B65" s="23" t="s">
        <v>40</v>
      </c>
      <c r="C65" s="16">
        <f>D18*'Consumo gas natural'!F8</f>
        <v>0</v>
      </c>
    </row>
  </sheetData>
  <mergeCells count="15">
    <mergeCell ref="A60:A65"/>
    <mergeCell ref="A24:A29"/>
    <mergeCell ref="A30:A35"/>
    <mergeCell ref="A36:A41"/>
    <mergeCell ref="A42:A47"/>
    <mergeCell ref="A48:A53"/>
    <mergeCell ref="A54:A59"/>
    <mergeCell ref="A1:D1"/>
    <mergeCell ref="A2:A11"/>
    <mergeCell ref="B3:B8"/>
    <mergeCell ref="C3:C8"/>
    <mergeCell ref="D3:D8"/>
    <mergeCell ref="B9:B11"/>
    <mergeCell ref="C9:C11"/>
    <mergeCell ref="D9:D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817F-6493-4A08-B3C0-F625E76257FC}">
  <dimension ref="A1:K65"/>
  <sheetViews>
    <sheetView topLeftCell="A12"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71" t="s">
        <v>107</v>
      </c>
      <c r="B1" s="172"/>
      <c r="C1" s="173"/>
    </row>
    <row r="2" spans="1:10" x14ac:dyDescent="0.25">
      <c r="A2" s="174" t="s">
        <v>23</v>
      </c>
      <c r="B2" s="13" t="s">
        <v>29</v>
      </c>
      <c r="C2" s="30" t="s">
        <v>25</v>
      </c>
    </row>
    <row r="3" spans="1:10" x14ac:dyDescent="0.25">
      <c r="A3" s="174"/>
      <c r="B3" s="175"/>
      <c r="C3" s="175"/>
    </row>
    <row r="4" spans="1:10" x14ac:dyDescent="0.25">
      <c r="A4" s="174"/>
      <c r="B4" s="175"/>
      <c r="C4" s="175"/>
    </row>
    <row r="5" spans="1:10" x14ac:dyDescent="0.25">
      <c r="A5" s="174"/>
      <c r="B5" s="175"/>
      <c r="C5" s="175"/>
    </row>
    <row r="6" spans="1:10" x14ac:dyDescent="0.25">
      <c r="A6" s="174"/>
      <c r="B6" s="175"/>
      <c r="C6" s="175"/>
    </row>
    <row r="7" spans="1:10" x14ac:dyDescent="0.25">
      <c r="A7" s="174"/>
      <c r="B7" s="175"/>
      <c r="C7" s="175"/>
    </row>
    <row r="8" spans="1:10" x14ac:dyDescent="0.25">
      <c r="A8" s="174"/>
      <c r="B8" s="175"/>
      <c r="C8" s="175"/>
    </row>
    <row r="9" spans="1:10" ht="15" customHeight="1" x14ac:dyDescent="0.25">
      <c r="A9" s="174"/>
      <c r="B9" s="179" t="s">
        <v>26</v>
      </c>
      <c r="C9" s="179" t="s">
        <v>26</v>
      </c>
    </row>
    <row r="10" spans="1:10" x14ac:dyDescent="0.25">
      <c r="A10" s="174"/>
      <c r="B10" s="179"/>
      <c r="C10" s="179"/>
    </row>
    <row r="11" spans="1:10" x14ac:dyDescent="0.25">
      <c r="A11" s="174"/>
      <c r="B11" s="179"/>
      <c r="C11" s="179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53</v>
      </c>
      <c r="G12" s="14" t="s">
        <v>54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10.426668404729062</v>
      </c>
      <c r="F13" s="25">
        <f>C25+C31+C37+C43+C49+C55+C61</f>
        <v>8.4902408856811764</v>
      </c>
      <c r="G13" s="25">
        <f>C26+C32+C38+C44+C50+C56+C62</f>
        <v>0</v>
      </c>
      <c r="H13" s="25">
        <f>C27+C33+C39+C45+C51+C57+C63</f>
        <v>12.187782356930068</v>
      </c>
      <c r="I13" s="25">
        <f>C28+C34+C40+C46+C52+C58+C64</f>
        <v>2.4735675221567792</v>
      </c>
      <c r="J13" s="25">
        <f>C29+C35+C41+C47+C53+C59+C65</f>
        <v>0</v>
      </c>
    </row>
    <row r="14" spans="1:10" x14ac:dyDescent="0.25">
      <c r="A14" s="58" t="s">
        <v>2</v>
      </c>
      <c r="B14" s="116">
        <v>288.55</v>
      </c>
      <c r="C14" s="116">
        <f t="shared" si="0"/>
        <v>288.55</v>
      </c>
    </row>
    <row r="15" spans="1:10" x14ac:dyDescent="0.25">
      <c r="A15" s="59" t="s">
        <v>3</v>
      </c>
      <c r="B15" s="117">
        <v>476.86</v>
      </c>
      <c r="C15" s="117">
        <f t="shared" si="0"/>
        <v>476.86</v>
      </c>
    </row>
    <row r="16" spans="1:10" x14ac:dyDescent="0.25">
      <c r="A16" s="63" t="s">
        <v>4</v>
      </c>
      <c r="B16" s="118">
        <v>0</v>
      </c>
      <c r="C16" s="118">
        <f t="shared" si="0"/>
        <v>0</v>
      </c>
    </row>
    <row r="17" spans="1:11" x14ac:dyDescent="0.25">
      <c r="A17" s="61" t="s">
        <v>5</v>
      </c>
      <c r="B17" s="119">
        <v>1008.57</v>
      </c>
      <c r="C17" s="119">
        <f t="shared" si="0"/>
        <v>1008.57</v>
      </c>
    </row>
    <row r="18" spans="1:11" x14ac:dyDescent="0.25">
      <c r="A18" s="120" t="s">
        <v>11</v>
      </c>
      <c r="B18" s="123">
        <v>180.63</v>
      </c>
      <c r="C18" s="123">
        <f t="shared" si="0"/>
        <v>180.63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46</v>
      </c>
      <c r="C20" s="30" t="s">
        <v>47</v>
      </c>
      <c r="D20" s="19" t="s">
        <v>48</v>
      </c>
    </row>
    <row r="21" spans="1:11" x14ac:dyDescent="0.25">
      <c r="A21" s="31"/>
      <c r="B21" s="9" t="s">
        <v>114</v>
      </c>
      <c r="C21" s="9" t="s">
        <v>115</v>
      </c>
      <c r="D21" s="9" t="s">
        <v>113</v>
      </c>
    </row>
    <row r="22" spans="1:11" x14ac:dyDescent="0.25">
      <c r="A22" s="31"/>
      <c r="B22" s="31"/>
      <c r="C22" s="31"/>
      <c r="D22" s="31"/>
      <c r="H22" t="s">
        <v>124</v>
      </c>
      <c r="J22" t="s">
        <v>122</v>
      </c>
    </row>
    <row r="23" spans="1:11" x14ac:dyDescent="0.25">
      <c r="A23" s="9" t="s">
        <v>23</v>
      </c>
      <c r="B23" s="9" t="s">
        <v>22</v>
      </c>
      <c r="C23" s="20" t="s">
        <v>125</v>
      </c>
      <c r="D23" t="s">
        <v>117</v>
      </c>
      <c r="E23" t="s">
        <v>118</v>
      </c>
      <c r="F23" t="s">
        <v>119</v>
      </c>
      <c r="G23" t="s">
        <v>120</v>
      </c>
      <c r="H23" s="170" t="s">
        <v>121</v>
      </c>
      <c r="I23" t="s">
        <v>123</v>
      </c>
      <c r="J23" s="170" t="s">
        <v>121</v>
      </c>
      <c r="K23" s="170"/>
    </row>
    <row r="24" spans="1:11" x14ac:dyDescent="0.25">
      <c r="A24" s="183" t="s">
        <v>0</v>
      </c>
      <c r="B24" s="14" t="s">
        <v>31</v>
      </c>
      <c r="C24" s="15">
        <f>C12*'Consumo eléctrico'!F2</f>
        <v>0</v>
      </c>
    </row>
    <row r="25" spans="1:11" x14ac:dyDescent="0.25">
      <c r="A25" s="184"/>
      <c r="B25" s="14" t="s">
        <v>53</v>
      </c>
      <c r="C25" s="15">
        <f>'Consumo eléctrico'!O2*C12</f>
        <v>0</v>
      </c>
      <c r="D25">
        <f>E25*C25</f>
        <v>0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4"/>
      <c r="B26" s="14" t="s">
        <v>54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84"/>
      <c r="B27" s="17" t="s">
        <v>38</v>
      </c>
      <c r="C27" s="16">
        <f>C12*'Consumo gas natural'!B2</f>
        <v>0</v>
      </c>
      <c r="D27">
        <f>E27*C27</f>
        <v>0</v>
      </c>
      <c r="E27">
        <v>0.5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84"/>
      <c r="B28" s="17" t="s">
        <v>37</v>
      </c>
      <c r="C28" s="16">
        <f>C12*'Consumo gas natural'!D2</f>
        <v>0</v>
      </c>
    </row>
    <row r="29" spans="1:11" x14ac:dyDescent="0.25">
      <c r="A29" s="185"/>
      <c r="B29" s="23" t="s">
        <v>40</v>
      </c>
      <c r="C29" s="16">
        <f>'Consumo gas natural'!F2*C12</f>
        <v>0</v>
      </c>
    </row>
    <row r="30" spans="1:11" x14ac:dyDescent="0.25">
      <c r="A30" s="186" t="s">
        <v>1</v>
      </c>
      <c r="B30" s="14" t="s">
        <v>31</v>
      </c>
      <c r="C30" s="15">
        <f>C13*'Consumo eléctrico'!F3</f>
        <v>0</v>
      </c>
    </row>
    <row r="31" spans="1:11" x14ac:dyDescent="0.25">
      <c r="A31" s="187"/>
      <c r="B31" s="14" t="s">
        <v>53</v>
      </c>
      <c r="C31" s="15">
        <f>C13*'Consumo eléctrico'!O3</f>
        <v>0</v>
      </c>
    </row>
    <row r="32" spans="1:11" x14ac:dyDescent="0.25">
      <c r="A32" s="187"/>
      <c r="B32" s="14" t="s">
        <v>54</v>
      </c>
      <c r="C32" s="15">
        <v>0</v>
      </c>
    </row>
    <row r="33" spans="1:3" x14ac:dyDescent="0.25">
      <c r="A33" s="187"/>
      <c r="B33" s="17" t="s">
        <v>38</v>
      </c>
      <c r="C33" s="16">
        <f>'Edificio basamento'!C13*'Consumo gas natural'!B3</f>
        <v>0</v>
      </c>
    </row>
    <row r="34" spans="1:3" x14ac:dyDescent="0.25">
      <c r="A34" s="187"/>
      <c r="B34" s="17" t="s">
        <v>37</v>
      </c>
      <c r="C34" s="16">
        <f>C13*'Consumo gas natural'!D3</f>
        <v>0</v>
      </c>
    </row>
    <row r="35" spans="1:3" x14ac:dyDescent="0.25">
      <c r="A35" s="188"/>
      <c r="B35" s="23" t="s">
        <v>40</v>
      </c>
      <c r="C35" s="16">
        <f>C13*'Consumo gas natural'!F3</f>
        <v>0</v>
      </c>
    </row>
    <row r="36" spans="1:3" x14ac:dyDescent="0.25">
      <c r="A36" s="189" t="s">
        <v>2</v>
      </c>
      <c r="B36" s="14" t="s">
        <v>31</v>
      </c>
      <c r="C36" s="15">
        <f>C14*'Consumo eléctrico'!F4</f>
        <v>4.267735757407551</v>
      </c>
    </row>
    <row r="37" spans="1:3" x14ac:dyDescent="0.25">
      <c r="A37" s="190"/>
      <c r="B37" s="14" t="s">
        <v>53</v>
      </c>
      <c r="C37" s="15">
        <f>C14*'Consumo eléctrico'!O4</f>
        <v>1.3882605279500493</v>
      </c>
    </row>
    <row r="38" spans="1:3" x14ac:dyDescent="0.25">
      <c r="A38" s="190"/>
      <c r="B38" s="14" t="s">
        <v>54</v>
      </c>
      <c r="C38" s="15">
        <v>0</v>
      </c>
    </row>
    <row r="39" spans="1:3" x14ac:dyDescent="0.25">
      <c r="A39" s="190"/>
      <c r="B39" s="17" t="s">
        <v>38</v>
      </c>
      <c r="C39" s="16">
        <f>C14*'Consumo gas natural'!B4</f>
        <v>2.2727000111967715</v>
      </c>
    </row>
    <row r="40" spans="1:3" x14ac:dyDescent="0.25">
      <c r="A40" s="190"/>
      <c r="B40" s="17" t="s">
        <v>37</v>
      </c>
      <c r="C40" s="16">
        <f>C14*'Consumo gas natural'!D4</f>
        <v>4.5612996127783169E-2</v>
      </c>
    </row>
    <row r="41" spans="1:3" x14ac:dyDescent="0.25">
      <c r="A41" s="191"/>
      <c r="B41" s="23" t="s">
        <v>40</v>
      </c>
      <c r="C41" s="16">
        <f>C14*'Consumo gas natural'!F4</f>
        <v>0</v>
      </c>
    </row>
    <row r="42" spans="1:3" x14ac:dyDescent="0.25">
      <c r="A42" s="192" t="s">
        <v>32</v>
      </c>
      <c r="B42" s="14" t="s">
        <v>31</v>
      </c>
      <c r="C42" s="15">
        <f>C15*'Consumo eléctrico'!F5</f>
        <v>1.1646434778121708</v>
      </c>
    </row>
    <row r="43" spans="1:3" x14ac:dyDescent="0.25">
      <c r="A43" s="193"/>
      <c r="B43" s="14" t="s">
        <v>53</v>
      </c>
      <c r="C43" s="15">
        <f>C15*'Consumo eléctrico'!O5</f>
        <v>0.93962325243845479</v>
      </c>
    </row>
    <row r="44" spans="1:3" x14ac:dyDescent="0.25">
      <c r="A44" s="193"/>
      <c r="B44" s="14" t="s">
        <v>54</v>
      </c>
      <c r="C44" s="15">
        <v>0</v>
      </c>
    </row>
    <row r="45" spans="1:3" x14ac:dyDescent="0.25">
      <c r="A45" s="193"/>
      <c r="B45" s="17" t="s">
        <v>38</v>
      </c>
      <c r="C45" s="16">
        <f>C15*'Consumo gas natural'!B5</f>
        <v>0.8651302499477932</v>
      </c>
    </row>
    <row r="46" spans="1:3" x14ac:dyDescent="0.25">
      <c r="A46" s="193"/>
      <c r="B46" s="17" t="s">
        <v>37</v>
      </c>
      <c r="C46" s="16">
        <f>C15*'Consumo gas natural'!D5</f>
        <v>3.0737418142963123E-2</v>
      </c>
    </row>
    <row r="47" spans="1:3" x14ac:dyDescent="0.25">
      <c r="A47" s="194"/>
      <c r="B47" s="23" t="s">
        <v>40</v>
      </c>
      <c r="C47" s="16">
        <f>C15*'Consumo gas natural'!F5</f>
        <v>0</v>
      </c>
    </row>
    <row r="48" spans="1:3" x14ac:dyDescent="0.25">
      <c r="A48" s="195" t="s">
        <v>4</v>
      </c>
      <c r="B48" s="14" t="s">
        <v>31</v>
      </c>
      <c r="C48" s="15">
        <f>C16*'Consumo eléctrico'!F6</f>
        <v>0</v>
      </c>
    </row>
    <row r="49" spans="1:10" x14ac:dyDescent="0.25">
      <c r="A49" s="196"/>
      <c r="B49" s="14" t="s">
        <v>53</v>
      </c>
      <c r="C49" s="15">
        <f>'Consumo eléctrico'!O6*C16</f>
        <v>0</v>
      </c>
    </row>
    <row r="50" spans="1:10" x14ac:dyDescent="0.25">
      <c r="A50" s="196"/>
      <c r="B50" s="14" t="s">
        <v>54</v>
      </c>
      <c r="C50" s="15">
        <v>0</v>
      </c>
    </row>
    <row r="51" spans="1:10" x14ac:dyDescent="0.25">
      <c r="A51" s="196"/>
      <c r="B51" s="17" t="s">
        <v>38</v>
      </c>
      <c r="C51" s="16">
        <f>C16*'Consumo gas natural'!B6</f>
        <v>0</v>
      </c>
    </row>
    <row r="52" spans="1:10" x14ac:dyDescent="0.25">
      <c r="A52" s="196"/>
      <c r="B52" s="17" t="s">
        <v>37</v>
      </c>
      <c r="C52" s="16">
        <f>C16*'Consumo gas natural'!D6</f>
        <v>0</v>
      </c>
    </row>
    <row r="53" spans="1:10" x14ac:dyDescent="0.25">
      <c r="A53" s="197"/>
      <c r="B53" s="23" t="s">
        <v>40</v>
      </c>
      <c r="C53" s="16">
        <f>C16*'Consumo gas natural'!F6</f>
        <v>0</v>
      </c>
    </row>
    <row r="54" spans="1:10" x14ac:dyDescent="0.25">
      <c r="A54" s="198" t="s">
        <v>5</v>
      </c>
      <c r="B54" s="14" t="s">
        <v>31</v>
      </c>
      <c r="C54" s="15">
        <f>C17*'Consumo eléctrico'!F7</f>
        <v>4.4168228537547609</v>
      </c>
    </row>
    <row r="55" spans="1:10" x14ac:dyDescent="0.25">
      <c r="A55" s="199"/>
      <c r="B55" s="14" t="s">
        <v>53</v>
      </c>
      <c r="C55" s="15">
        <f>'Consumo eléctrico'!O7*'Edificio basamento'!C17</f>
        <v>5.4620845340901027</v>
      </c>
      <c r="D55">
        <f>E55*C55</f>
        <v>29.222152257382049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9"/>
      <c r="B56" s="14" t="s">
        <v>54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9"/>
      <c r="B57" s="17" t="s">
        <v>38</v>
      </c>
      <c r="C57" s="16">
        <f>C17*'Consumo gas natural'!B7</f>
        <v>6.5569274443437093</v>
      </c>
      <c r="D57">
        <f>E57*C57</f>
        <v>3.2784637221718547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9"/>
      <c r="B58" s="17" t="s">
        <v>37</v>
      </c>
      <c r="C58" s="16">
        <f>'Consumo gas natural'!D7*'Edificio basamento'!C17</f>
        <v>2.3144844098494723</v>
      </c>
    </row>
    <row r="59" spans="1:10" x14ac:dyDescent="0.25">
      <c r="A59" s="200"/>
      <c r="B59" s="23" t="s">
        <v>40</v>
      </c>
      <c r="C59" s="16">
        <f>C17*'Consumo gas natural'!F7</f>
        <v>0</v>
      </c>
    </row>
    <row r="60" spans="1:10" x14ac:dyDescent="0.25">
      <c r="A60" s="180" t="s">
        <v>11</v>
      </c>
      <c r="B60" s="14" t="s">
        <v>31</v>
      </c>
      <c r="C60" s="15">
        <f>C18*'Consumo eléctrico'!F8</f>
        <v>0.57746631575457985</v>
      </c>
    </row>
    <row r="61" spans="1:10" x14ac:dyDescent="0.25">
      <c r="A61" s="181"/>
      <c r="B61" s="14" t="s">
        <v>53</v>
      </c>
      <c r="C61" s="15">
        <f>C18*'Consumo eléctrico'!O8</f>
        <v>0.70027257120257014</v>
      </c>
    </row>
    <row r="62" spans="1:10" x14ac:dyDescent="0.25">
      <c r="A62" s="181"/>
      <c r="B62" s="14" t="s">
        <v>54</v>
      </c>
      <c r="C62" s="15">
        <v>0</v>
      </c>
    </row>
    <row r="63" spans="1:10" x14ac:dyDescent="0.25">
      <c r="A63" s="181"/>
      <c r="B63" s="17" t="s">
        <v>38</v>
      </c>
      <c r="C63" s="16">
        <f>'Consumo gas natural'!B8*'Edificio basamento'!C18</f>
        <v>2.493024651441794</v>
      </c>
    </row>
    <row r="64" spans="1:10" x14ac:dyDescent="0.25">
      <c r="A64" s="181"/>
      <c r="B64" s="17" t="s">
        <v>37</v>
      </c>
      <c r="C64" s="16">
        <f>C18*'Consumo gas natural'!D8</f>
        <v>8.2732698036560609E-2</v>
      </c>
    </row>
    <row r="65" spans="1:3" x14ac:dyDescent="0.25">
      <c r="A65" s="182"/>
      <c r="B65" s="23" t="s">
        <v>40</v>
      </c>
      <c r="C65" s="16">
        <f>C18*'Consumo gas natural'!F8</f>
        <v>0</v>
      </c>
    </row>
  </sheetData>
  <mergeCells count="13">
    <mergeCell ref="A60:A65"/>
    <mergeCell ref="A24:A29"/>
    <mergeCell ref="A30:A35"/>
    <mergeCell ref="A36:A41"/>
    <mergeCell ref="A42:A47"/>
    <mergeCell ref="A48:A53"/>
    <mergeCell ref="A54:A59"/>
    <mergeCell ref="A1:C1"/>
    <mergeCell ref="A2:A11"/>
    <mergeCell ref="B3:B8"/>
    <mergeCell ref="C3:C8"/>
    <mergeCell ref="B9:B11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A737-1F47-4164-9E56-8C1BE75460A4}">
  <dimension ref="A1:J65"/>
  <sheetViews>
    <sheetView zoomScaleNormal="10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71" t="s">
        <v>110</v>
      </c>
      <c r="B1" s="172"/>
      <c r="C1" s="173"/>
    </row>
    <row r="2" spans="1:10" x14ac:dyDescent="0.25">
      <c r="A2" s="174" t="s">
        <v>23</v>
      </c>
      <c r="B2" s="13" t="s">
        <v>29</v>
      </c>
      <c r="C2" s="30" t="s">
        <v>25</v>
      </c>
    </row>
    <row r="3" spans="1:10" x14ac:dyDescent="0.25">
      <c r="A3" s="174"/>
      <c r="B3" s="175"/>
      <c r="C3" s="175"/>
    </row>
    <row r="4" spans="1:10" x14ac:dyDescent="0.25">
      <c r="A4" s="174"/>
      <c r="B4" s="175"/>
      <c r="C4" s="175"/>
    </row>
    <row r="5" spans="1:10" x14ac:dyDescent="0.25">
      <c r="A5" s="174"/>
      <c r="B5" s="175"/>
      <c r="C5" s="175"/>
    </row>
    <row r="6" spans="1:10" x14ac:dyDescent="0.25">
      <c r="A6" s="174"/>
      <c r="B6" s="175"/>
      <c r="C6" s="175"/>
    </row>
    <row r="7" spans="1:10" x14ac:dyDescent="0.25">
      <c r="A7" s="174"/>
      <c r="B7" s="175"/>
      <c r="C7" s="175"/>
    </row>
    <row r="8" spans="1:10" x14ac:dyDescent="0.25">
      <c r="A8" s="174"/>
      <c r="B8" s="175"/>
      <c r="C8" s="175"/>
    </row>
    <row r="9" spans="1:10" ht="15" customHeight="1" x14ac:dyDescent="0.25">
      <c r="A9" s="174"/>
      <c r="B9" s="179" t="s">
        <v>26</v>
      </c>
      <c r="C9" s="179" t="s">
        <v>26</v>
      </c>
    </row>
    <row r="10" spans="1:10" x14ac:dyDescent="0.25">
      <c r="A10" s="174"/>
      <c r="B10" s="179"/>
      <c r="C10" s="179"/>
    </row>
    <row r="11" spans="1:10" x14ac:dyDescent="0.25">
      <c r="A11" s="174"/>
      <c r="B11" s="179"/>
      <c r="C11" s="179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53</v>
      </c>
      <c r="G12" s="14" t="s">
        <v>54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10.990167641962246</v>
      </c>
      <c r="F13" s="25">
        <f>C25+C31+C37+C43+C49+C55+C61</f>
        <v>0</v>
      </c>
      <c r="G13" s="25">
        <f>C26+C32+C38+C44+C50+C56+C62</f>
        <v>0</v>
      </c>
      <c r="H13" s="25">
        <f>C27+C33+C39+C45+C51+C57+C63</f>
        <v>0</v>
      </c>
      <c r="I13" s="25">
        <f>C28+C34+C40+C46+C52+C58+C64</f>
        <v>0.20154905203790274</v>
      </c>
      <c r="J13" s="25">
        <f>C29+C35+C41+C47+C53+C59+C65</f>
        <v>0</v>
      </c>
    </row>
    <row r="14" spans="1:10" x14ac:dyDescent="0.25">
      <c r="A14" s="58" t="s">
        <v>2</v>
      </c>
      <c r="B14" s="116">
        <v>480.93</v>
      </c>
      <c r="C14" s="116">
        <f t="shared" si="0"/>
        <v>480.93</v>
      </c>
    </row>
    <row r="15" spans="1:10" x14ac:dyDescent="0.25">
      <c r="A15" s="59" t="s">
        <v>3</v>
      </c>
      <c r="B15" s="117">
        <v>128.63999999999999</v>
      </c>
      <c r="C15" s="117">
        <f t="shared" si="0"/>
        <v>128.63999999999999</v>
      </c>
    </row>
    <row r="16" spans="1:10" x14ac:dyDescent="0.25">
      <c r="A16" s="63" t="s">
        <v>4</v>
      </c>
      <c r="B16" s="118">
        <v>70.73</v>
      </c>
      <c r="C16" s="118">
        <f t="shared" si="0"/>
        <v>70.73</v>
      </c>
    </row>
    <row r="17" spans="1:5" x14ac:dyDescent="0.25">
      <c r="A17" s="61" t="s">
        <v>5</v>
      </c>
      <c r="B17" s="119">
        <v>0</v>
      </c>
      <c r="C17" s="119">
        <f t="shared" si="0"/>
        <v>0</v>
      </c>
    </row>
    <row r="18" spans="1:5" x14ac:dyDescent="0.25">
      <c r="A18" s="120" t="s">
        <v>11</v>
      </c>
      <c r="B18" s="123">
        <v>73.260000000000005</v>
      </c>
      <c r="C18" s="123">
        <f t="shared" si="0"/>
        <v>73.260000000000005</v>
      </c>
    </row>
    <row r="19" spans="1:5" x14ac:dyDescent="0.25">
      <c r="A19" s="122"/>
      <c r="B19" s="121"/>
      <c r="C19" s="121"/>
      <c r="D19" s="121"/>
      <c r="E19" s="121"/>
    </row>
    <row r="20" spans="1:5" x14ac:dyDescent="0.25">
      <c r="A20" s="32"/>
      <c r="B20" s="30" t="s">
        <v>46</v>
      </c>
      <c r="C20" s="30" t="s">
        <v>47</v>
      </c>
      <c r="D20" s="19" t="s">
        <v>48</v>
      </c>
    </row>
    <row r="21" spans="1:5" x14ac:dyDescent="0.25">
      <c r="A21" s="31"/>
      <c r="B21" s="9" t="s">
        <v>112</v>
      </c>
      <c r="C21" s="9" t="s">
        <v>112</v>
      </c>
      <c r="D21" s="9" t="s">
        <v>113</v>
      </c>
    </row>
    <row r="22" spans="1:5" x14ac:dyDescent="0.25">
      <c r="A22" s="31"/>
      <c r="B22" s="31"/>
      <c r="C22" s="31"/>
      <c r="D22" s="31"/>
    </row>
    <row r="23" spans="1:5" x14ac:dyDescent="0.25">
      <c r="A23" s="9" t="s">
        <v>23</v>
      </c>
      <c r="B23" s="9" t="s">
        <v>22</v>
      </c>
      <c r="C23" s="20" t="s">
        <v>125</v>
      </c>
    </row>
    <row r="24" spans="1:5" x14ac:dyDescent="0.25">
      <c r="A24" s="183" t="s">
        <v>0</v>
      </c>
      <c r="B24" s="14" t="s">
        <v>31</v>
      </c>
      <c r="C24" s="15">
        <f>C12*'Consumo eléctrico'!F2</f>
        <v>0</v>
      </c>
    </row>
    <row r="25" spans="1:5" x14ac:dyDescent="0.25">
      <c r="A25" s="184"/>
      <c r="B25" s="14" t="s">
        <v>53</v>
      </c>
      <c r="C25" s="15">
        <f>'Consumo eléctrico'!O2*C12</f>
        <v>0</v>
      </c>
    </row>
    <row r="26" spans="1:5" x14ac:dyDescent="0.25">
      <c r="A26" s="184"/>
      <c r="B26" s="14" t="s">
        <v>54</v>
      </c>
      <c r="C26" s="15">
        <v>0</v>
      </c>
    </row>
    <row r="27" spans="1:5" x14ac:dyDescent="0.25">
      <c r="A27" s="184"/>
      <c r="B27" s="17" t="s">
        <v>38</v>
      </c>
      <c r="C27" s="16">
        <f>C12*'Consumo gas natural'!B2</f>
        <v>0</v>
      </c>
    </row>
    <row r="28" spans="1:5" x14ac:dyDescent="0.25">
      <c r="A28" s="184"/>
      <c r="B28" s="17" t="s">
        <v>37</v>
      </c>
      <c r="C28" s="16">
        <f>C12*'Consumo gas natural'!D2</f>
        <v>0</v>
      </c>
    </row>
    <row r="29" spans="1:5" x14ac:dyDescent="0.25">
      <c r="A29" s="185"/>
      <c r="B29" s="23" t="s">
        <v>40</v>
      </c>
      <c r="C29" s="16">
        <f>'Consumo gas natural'!F2*C12</f>
        <v>0</v>
      </c>
    </row>
    <row r="30" spans="1:5" x14ac:dyDescent="0.25">
      <c r="A30" s="186" t="s">
        <v>1</v>
      </c>
      <c r="B30" s="14" t="s">
        <v>31</v>
      </c>
      <c r="C30" s="15">
        <f>C13*'Consumo eléctrico'!F3</f>
        <v>0</v>
      </c>
    </row>
    <row r="31" spans="1:5" x14ac:dyDescent="0.25">
      <c r="A31" s="187"/>
      <c r="B31" s="14" t="s">
        <v>53</v>
      </c>
      <c r="C31" s="15">
        <f>C13*'Consumo eléctrico'!O3</f>
        <v>0</v>
      </c>
    </row>
    <row r="32" spans="1:5" x14ac:dyDescent="0.25">
      <c r="A32" s="187"/>
      <c r="B32" s="14" t="s">
        <v>54</v>
      </c>
      <c r="C32" s="15">
        <v>0</v>
      </c>
    </row>
    <row r="33" spans="1:3" x14ac:dyDescent="0.25">
      <c r="A33" s="187"/>
      <c r="B33" s="17" t="s">
        <v>38</v>
      </c>
      <c r="C33" s="16">
        <f>'Edificio subsuelo'!C13*'Consumo gas natural'!B3</f>
        <v>0</v>
      </c>
    </row>
    <row r="34" spans="1:3" x14ac:dyDescent="0.25">
      <c r="A34" s="187"/>
      <c r="B34" s="17" t="s">
        <v>37</v>
      </c>
      <c r="C34" s="16">
        <f>C13*'Consumo gas natural'!D3</f>
        <v>0</v>
      </c>
    </row>
    <row r="35" spans="1:3" x14ac:dyDescent="0.25">
      <c r="A35" s="188"/>
      <c r="B35" s="23" t="s">
        <v>40</v>
      </c>
      <c r="C35" s="16">
        <f>C13*'Consumo gas natural'!F3</f>
        <v>0</v>
      </c>
    </row>
    <row r="36" spans="1:3" x14ac:dyDescent="0.25">
      <c r="A36" s="189" t="s">
        <v>2</v>
      </c>
      <c r="B36" s="14" t="s">
        <v>31</v>
      </c>
      <c r="C36" s="15">
        <f>C14*'Consumo eléctrico'!L4</f>
        <v>9.4269218281650673</v>
      </c>
    </row>
    <row r="37" spans="1:3" x14ac:dyDescent="0.25">
      <c r="A37" s="190"/>
      <c r="B37" s="14" t="s">
        <v>53</v>
      </c>
      <c r="C37" s="15">
        <v>0</v>
      </c>
    </row>
    <row r="38" spans="1:3" x14ac:dyDescent="0.25">
      <c r="A38" s="190"/>
      <c r="B38" s="14" t="s">
        <v>54</v>
      </c>
      <c r="C38" s="15">
        <v>0</v>
      </c>
    </row>
    <row r="39" spans="1:3" x14ac:dyDescent="0.25">
      <c r="A39" s="190"/>
      <c r="B39" s="17" t="s">
        <v>38</v>
      </c>
      <c r="C39" s="16">
        <v>0</v>
      </c>
    </row>
    <row r="40" spans="1:3" x14ac:dyDescent="0.25">
      <c r="A40" s="190"/>
      <c r="B40" s="17" t="s">
        <v>37</v>
      </c>
      <c r="C40" s="16">
        <f>C14*'Consumo gas natural'!D4</f>
        <v>7.6023767900657624E-2</v>
      </c>
    </row>
    <row r="41" spans="1:3" x14ac:dyDescent="0.25">
      <c r="A41" s="191"/>
      <c r="B41" s="23" t="s">
        <v>40</v>
      </c>
      <c r="C41" s="16">
        <f>C14*'Consumo gas natural'!F4</f>
        <v>0</v>
      </c>
    </row>
    <row r="42" spans="1:3" x14ac:dyDescent="0.25">
      <c r="A42" s="192" t="s">
        <v>32</v>
      </c>
      <c r="B42" s="14" t="s">
        <v>31</v>
      </c>
      <c r="C42" s="15">
        <f>C15*'Consumo eléctrico'!L5</f>
        <v>0.56765690596703533</v>
      </c>
    </row>
    <row r="43" spans="1:3" x14ac:dyDescent="0.25">
      <c r="A43" s="193"/>
      <c r="B43" s="14" t="s">
        <v>53</v>
      </c>
      <c r="C43" s="15">
        <v>0</v>
      </c>
    </row>
    <row r="44" spans="1:3" x14ac:dyDescent="0.25">
      <c r="A44" s="193"/>
      <c r="B44" s="14" t="s">
        <v>54</v>
      </c>
      <c r="C44" s="15">
        <v>0</v>
      </c>
    </row>
    <row r="45" spans="1:3" x14ac:dyDescent="0.25">
      <c r="A45" s="193"/>
      <c r="B45" s="17" t="s">
        <v>38</v>
      </c>
      <c r="C45" s="16">
        <v>0</v>
      </c>
    </row>
    <row r="46" spans="1:3" x14ac:dyDescent="0.25">
      <c r="A46" s="193"/>
      <c r="B46" s="17" t="s">
        <v>37</v>
      </c>
      <c r="C46" s="16">
        <f>C15*'Consumo gas natural'!D5</f>
        <v>8.2918707165851105E-3</v>
      </c>
    </row>
    <row r="47" spans="1:3" x14ac:dyDescent="0.25">
      <c r="A47" s="194"/>
      <c r="B47" s="23" t="s">
        <v>40</v>
      </c>
      <c r="C47" s="16">
        <f>C15*'Consumo gas natural'!F5</f>
        <v>0</v>
      </c>
    </row>
    <row r="48" spans="1:3" x14ac:dyDescent="0.25">
      <c r="A48" s="195" t="s">
        <v>4</v>
      </c>
      <c r="B48" s="14" t="s">
        <v>31</v>
      </c>
      <c r="C48" s="15">
        <f>C16*'Consumo eléctrico'!L6</f>
        <v>0.47736297161533492</v>
      </c>
    </row>
    <row r="49" spans="1:3" x14ac:dyDescent="0.25">
      <c r="A49" s="196"/>
      <c r="B49" s="14" t="s">
        <v>53</v>
      </c>
      <c r="C49" s="15">
        <v>0</v>
      </c>
    </row>
    <row r="50" spans="1:3" x14ac:dyDescent="0.25">
      <c r="A50" s="196"/>
      <c r="B50" s="14" t="s">
        <v>54</v>
      </c>
      <c r="C50" s="15">
        <v>0</v>
      </c>
    </row>
    <row r="51" spans="1:3" x14ac:dyDescent="0.25">
      <c r="A51" s="196"/>
      <c r="B51" s="17" t="s">
        <v>38</v>
      </c>
      <c r="C51" s="16">
        <v>0</v>
      </c>
    </row>
    <row r="52" spans="1:3" x14ac:dyDescent="0.25">
      <c r="A52" s="196"/>
      <c r="B52" s="17" t="s">
        <v>37</v>
      </c>
      <c r="C52" s="16">
        <f>C16*'Consumo gas natural'!D6</f>
        <v>8.3678647002244325E-2</v>
      </c>
    </row>
    <row r="53" spans="1:3" x14ac:dyDescent="0.25">
      <c r="A53" s="197"/>
      <c r="B53" s="23" t="s">
        <v>40</v>
      </c>
      <c r="C53" s="16">
        <v>0</v>
      </c>
    </row>
    <row r="54" spans="1:3" x14ac:dyDescent="0.25">
      <c r="A54" s="198" t="s">
        <v>5</v>
      </c>
      <c r="B54" s="14" t="s">
        <v>31</v>
      </c>
      <c r="C54" s="15">
        <f>C17*'Consumo eléctrico'!F7</f>
        <v>0</v>
      </c>
    </row>
    <row r="55" spans="1:3" x14ac:dyDescent="0.25">
      <c r="A55" s="199"/>
      <c r="B55" s="14" t="s">
        <v>53</v>
      </c>
      <c r="C55" s="15">
        <f>'Consumo eléctrico'!O7*'Edificio subsuelo'!C17</f>
        <v>0</v>
      </c>
    </row>
    <row r="56" spans="1:3" x14ac:dyDescent="0.25">
      <c r="A56" s="199"/>
      <c r="B56" s="14" t="s">
        <v>54</v>
      </c>
      <c r="C56" s="15">
        <v>0</v>
      </c>
    </row>
    <row r="57" spans="1:3" x14ac:dyDescent="0.25">
      <c r="A57" s="199"/>
      <c r="B57" s="17" t="s">
        <v>38</v>
      </c>
      <c r="C57" s="16">
        <f>C17*'Consumo gas natural'!B7</f>
        <v>0</v>
      </c>
    </row>
    <row r="58" spans="1:3" x14ac:dyDescent="0.25">
      <c r="A58" s="199"/>
      <c r="B58" s="17" t="s">
        <v>37</v>
      </c>
      <c r="C58" s="16">
        <f>'Consumo gas natural'!D7*'Edificio subsuelo'!C17</f>
        <v>0</v>
      </c>
    </row>
    <row r="59" spans="1:3" x14ac:dyDescent="0.25">
      <c r="A59" s="200"/>
      <c r="B59" s="23" t="s">
        <v>40</v>
      </c>
      <c r="C59" s="16">
        <f>C17*'Consumo gas natural'!F7</f>
        <v>0</v>
      </c>
    </row>
    <row r="60" spans="1:3" x14ac:dyDescent="0.25">
      <c r="A60" s="180" t="s">
        <v>11</v>
      </c>
      <c r="B60" s="14" t="s">
        <v>31</v>
      </c>
      <c r="C60" s="15">
        <f>C18*'Consumo eléctrico'!L8</f>
        <v>0.51822593621480828</v>
      </c>
    </row>
    <row r="61" spans="1:3" x14ac:dyDescent="0.25">
      <c r="A61" s="181"/>
      <c r="B61" s="14" t="s">
        <v>53</v>
      </c>
      <c r="C61" s="15">
        <v>0</v>
      </c>
    </row>
    <row r="62" spans="1:3" x14ac:dyDescent="0.25">
      <c r="A62" s="181"/>
      <c r="B62" s="14" t="s">
        <v>54</v>
      </c>
      <c r="C62" s="15">
        <v>0</v>
      </c>
    </row>
    <row r="63" spans="1:3" x14ac:dyDescent="0.25">
      <c r="A63" s="181"/>
      <c r="B63" s="17" t="s">
        <v>38</v>
      </c>
      <c r="C63" s="16">
        <v>0</v>
      </c>
    </row>
    <row r="64" spans="1:3" x14ac:dyDescent="0.25">
      <c r="A64" s="181"/>
      <c r="B64" s="17" t="s">
        <v>37</v>
      </c>
      <c r="C64" s="16">
        <f>C18*'Consumo gas natural'!D8</f>
        <v>3.3554766418415718E-2</v>
      </c>
    </row>
    <row r="65" spans="1:3" x14ac:dyDescent="0.25">
      <c r="A65" s="182"/>
      <c r="B65" s="23" t="s">
        <v>40</v>
      </c>
      <c r="C65" s="16">
        <f>C18*'Consumo gas natural'!F8</f>
        <v>0</v>
      </c>
    </row>
  </sheetData>
  <mergeCells count="13">
    <mergeCell ref="A60:A65"/>
    <mergeCell ref="A24:A29"/>
    <mergeCell ref="A30:A35"/>
    <mergeCell ref="A36:A41"/>
    <mergeCell ref="A42:A47"/>
    <mergeCell ref="A48:A53"/>
    <mergeCell ref="A54:A59"/>
    <mergeCell ref="A1:C1"/>
    <mergeCell ref="A2:A11"/>
    <mergeCell ref="B3:B8"/>
    <mergeCell ref="C3:C8"/>
    <mergeCell ref="B9:B11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213B-288D-40A8-806A-79E57BFCBFC1}">
  <dimension ref="A1:N65"/>
  <sheetViews>
    <sheetView topLeftCell="A13" zoomScale="85" zoomScaleNormal="85" workbookViewId="0">
      <selection activeCell="C65" sqref="A23:C65"/>
    </sheetView>
  </sheetViews>
  <sheetFormatPr baseColWidth="10" defaultRowHeight="15" x14ac:dyDescent="0.25"/>
  <cols>
    <col min="1" max="1" width="11.85546875" customWidth="1"/>
    <col min="2" max="2" width="22.85546875" customWidth="1"/>
    <col min="3" max="3" width="29.42578125" bestFit="1" customWidth="1"/>
    <col min="4" max="7" width="22.85546875" customWidth="1"/>
  </cols>
  <sheetData>
    <row r="1" spans="1:14" x14ac:dyDescent="0.25">
      <c r="A1" s="201" t="s">
        <v>111</v>
      </c>
      <c r="B1" s="201"/>
      <c r="C1" s="201"/>
      <c r="D1" s="201"/>
      <c r="E1" s="201"/>
      <c r="F1" s="201"/>
      <c r="G1" s="201"/>
    </row>
    <row r="2" spans="1:14" x14ac:dyDescent="0.25">
      <c r="A2" s="174" t="s">
        <v>23</v>
      </c>
      <c r="B2" s="13" t="s">
        <v>24</v>
      </c>
      <c r="C2" s="13" t="s">
        <v>27</v>
      </c>
      <c r="D2" s="13" t="s">
        <v>30</v>
      </c>
      <c r="E2" s="13" t="s">
        <v>43</v>
      </c>
      <c r="F2" s="13" t="s">
        <v>28</v>
      </c>
      <c r="G2" s="30" t="s">
        <v>25</v>
      </c>
    </row>
    <row r="3" spans="1:14" x14ac:dyDescent="0.25">
      <c r="A3" s="174"/>
      <c r="B3" s="175"/>
      <c r="C3" s="176"/>
      <c r="D3" s="175"/>
      <c r="E3" s="175"/>
      <c r="F3" s="176"/>
      <c r="G3" s="175"/>
    </row>
    <row r="4" spans="1:14" x14ac:dyDescent="0.25">
      <c r="A4" s="174"/>
      <c r="B4" s="175"/>
      <c r="C4" s="177"/>
      <c r="D4" s="175"/>
      <c r="E4" s="175"/>
      <c r="F4" s="177"/>
      <c r="G4" s="175"/>
    </row>
    <row r="5" spans="1:14" x14ac:dyDescent="0.25">
      <c r="A5" s="174"/>
      <c r="B5" s="175"/>
      <c r="C5" s="177"/>
      <c r="D5" s="175"/>
      <c r="E5" s="175"/>
      <c r="F5" s="177"/>
      <c r="G5" s="175"/>
    </row>
    <row r="6" spans="1:14" x14ac:dyDescent="0.25">
      <c r="A6" s="174"/>
      <c r="B6" s="175"/>
      <c r="C6" s="177"/>
      <c r="D6" s="175"/>
      <c r="E6" s="175"/>
      <c r="F6" s="177"/>
      <c r="G6" s="175"/>
    </row>
    <row r="7" spans="1:14" x14ac:dyDescent="0.25">
      <c r="A7" s="174"/>
      <c r="B7" s="175"/>
      <c r="C7" s="177"/>
      <c r="D7" s="175"/>
      <c r="E7" s="175"/>
      <c r="F7" s="177"/>
      <c r="G7" s="175"/>
    </row>
    <row r="8" spans="1:14" x14ac:dyDescent="0.25">
      <c r="A8" s="174"/>
      <c r="B8" s="175"/>
      <c r="C8" s="178"/>
      <c r="D8" s="175"/>
      <c r="E8" s="175"/>
      <c r="F8" s="178"/>
      <c r="G8" s="175"/>
    </row>
    <row r="9" spans="1:14" ht="15" customHeight="1" x14ac:dyDescent="0.25">
      <c r="A9" s="174"/>
      <c r="B9" s="179" t="s">
        <v>26</v>
      </c>
      <c r="C9" s="179" t="s">
        <v>26</v>
      </c>
      <c r="D9" s="179" t="s">
        <v>26</v>
      </c>
      <c r="E9" s="179" t="s">
        <v>26</v>
      </c>
      <c r="F9" s="179" t="s">
        <v>26</v>
      </c>
      <c r="G9" s="179" t="s">
        <v>26</v>
      </c>
    </row>
    <row r="10" spans="1:14" x14ac:dyDescent="0.25">
      <c r="A10" s="174"/>
      <c r="B10" s="179"/>
      <c r="C10" s="179"/>
      <c r="D10" s="179"/>
      <c r="E10" s="179"/>
      <c r="F10" s="179"/>
      <c r="G10" s="179"/>
    </row>
    <row r="11" spans="1:14" x14ac:dyDescent="0.25">
      <c r="A11" s="174"/>
      <c r="B11" s="179"/>
      <c r="C11" s="179"/>
      <c r="D11" s="179"/>
      <c r="E11" s="179"/>
      <c r="F11" s="179"/>
      <c r="G11" s="179"/>
    </row>
    <row r="12" spans="1:14" x14ac:dyDescent="0.25">
      <c r="A12" s="60" t="s">
        <v>0</v>
      </c>
      <c r="B12" s="114">
        <v>0</v>
      </c>
      <c r="C12" s="114">
        <v>881.67</v>
      </c>
      <c r="D12" s="114">
        <v>903.49</v>
      </c>
      <c r="E12" s="114">
        <v>939.19</v>
      </c>
      <c r="F12" s="114">
        <v>0</v>
      </c>
      <c r="G12" s="114">
        <f t="shared" ref="G12:G17" si="0">SUM(B12:F12)</f>
        <v>2724.35</v>
      </c>
      <c r="H12" s="18"/>
      <c r="I12" s="22" t="s">
        <v>31</v>
      </c>
      <c r="J12" s="14" t="s">
        <v>53</v>
      </c>
      <c r="K12" s="14" t="s">
        <v>54</v>
      </c>
      <c r="L12" s="23" t="s">
        <v>38</v>
      </c>
      <c r="M12" s="23" t="s">
        <v>37</v>
      </c>
      <c r="N12" s="23" t="s">
        <v>40</v>
      </c>
    </row>
    <row r="13" spans="1:14" x14ac:dyDescent="0.25">
      <c r="A13" s="57" t="s">
        <v>1</v>
      </c>
      <c r="B13" s="115">
        <v>0</v>
      </c>
      <c r="C13" s="115">
        <v>545.13</v>
      </c>
      <c r="D13" s="115">
        <v>440.91</v>
      </c>
      <c r="E13" s="115">
        <v>0</v>
      </c>
      <c r="F13" s="115">
        <v>0</v>
      </c>
      <c r="G13" s="115">
        <f t="shared" si="0"/>
        <v>986.04</v>
      </c>
      <c r="I13" s="25">
        <f>C24+C30+C36+C42+C48+C54+C60</f>
        <v>30.47554042414848</v>
      </c>
      <c r="J13" s="25">
        <f>C25+C31+C37+C43+C49+C55+C61</f>
        <v>23.992957635723251</v>
      </c>
      <c r="K13" s="25">
        <f>C26+C32+C38+C44+C50+C56+C62</f>
        <v>0</v>
      </c>
      <c r="L13" s="25">
        <f>C27+C33+C39+C45+C51+C57+C63</f>
        <v>44.638217643069922</v>
      </c>
      <c r="M13" s="25">
        <f>C28+C34+C40+C46+C52+C58+C64</f>
        <v>14.303424435164668</v>
      </c>
      <c r="N13" s="25">
        <f>C29+C35+C41+C47+C53+C59+C65</f>
        <v>18.482018310523834</v>
      </c>
    </row>
    <row r="14" spans="1:14" x14ac:dyDescent="0.25">
      <c r="A14" s="58" t="s">
        <v>2</v>
      </c>
      <c r="B14" s="116">
        <v>222.02</v>
      </c>
      <c r="C14" s="116">
        <v>0</v>
      </c>
      <c r="D14" s="116">
        <v>0</v>
      </c>
      <c r="E14" s="116">
        <v>0</v>
      </c>
      <c r="F14" s="116">
        <v>0</v>
      </c>
      <c r="G14" s="116">
        <f t="shared" si="0"/>
        <v>222.02</v>
      </c>
    </row>
    <row r="15" spans="1:14" x14ac:dyDescent="0.25">
      <c r="A15" s="59" t="s">
        <v>3</v>
      </c>
      <c r="B15" s="117">
        <v>409.76</v>
      </c>
      <c r="C15" s="117">
        <v>0</v>
      </c>
      <c r="D15" s="117">
        <v>0</v>
      </c>
      <c r="E15" s="117">
        <v>0</v>
      </c>
      <c r="F15" s="117">
        <v>0</v>
      </c>
      <c r="G15" s="117">
        <f t="shared" si="0"/>
        <v>409.76</v>
      </c>
    </row>
    <row r="16" spans="1:14" x14ac:dyDescent="0.25">
      <c r="A16" s="63" t="s">
        <v>4</v>
      </c>
      <c r="B16" s="118">
        <v>187.1</v>
      </c>
      <c r="C16" s="118">
        <v>0</v>
      </c>
      <c r="D16" s="118">
        <v>0</v>
      </c>
      <c r="E16" s="118">
        <v>0</v>
      </c>
      <c r="F16" s="118">
        <v>536.54</v>
      </c>
      <c r="G16" s="118">
        <f t="shared" si="0"/>
        <v>723.64</v>
      </c>
    </row>
    <row r="17" spans="1:11" x14ac:dyDescent="0.25">
      <c r="A17" s="61" t="s">
        <v>5</v>
      </c>
      <c r="B17" s="119">
        <v>642.28</v>
      </c>
      <c r="C17" s="119">
        <v>0</v>
      </c>
      <c r="D17" s="119">
        <v>0</v>
      </c>
      <c r="E17" s="119">
        <v>0</v>
      </c>
      <c r="F17" s="119">
        <v>0</v>
      </c>
      <c r="G17" s="119">
        <f t="shared" si="0"/>
        <v>642.28</v>
      </c>
    </row>
    <row r="18" spans="1:11" x14ac:dyDescent="0.25">
      <c r="A18" s="120" t="s">
        <v>11</v>
      </c>
      <c r="B18" s="123">
        <v>91.41</v>
      </c>
      <c r="C18" s="123">
        <v>89.76</v>
      </c>
      <c r="D18" s="123">
        <v>89.76</v>
      </c>
      <c r="E18" s="123">
        <v>76.430000000000007</v>
      </c>
      <c r="F18" s="123">
        <v>19.09</v>
      </c>
      <c r="G18" s="123">
        <f t="shared" ref="G18" si="1">SUM(B18:F18)</f>
        <v>366.45</v>
      </c>
    </row>
    <row r="19" spans="1:11" x14ac:dyDescent="0.25">
      <c r="A19" s="122"/>
      <c r="B19" s="121"/>
      <c r="C19" s="121"/>
      <c r="D19" s="121"/>
      <c r="E19" s="121"/>
      <c r="F19" s="121"/>
      <c r="G19" s="121"/>
    </row>
    <row r="20" spans="1:11" x14ac:dyDescent="0.25">
      <c r="A20" s="32"/>
      <c r="B20" s="30" t="s">
        <v>46</v>
      </c>
      <c r="C20" s="30" t="s">
        <v>47</v>
      </c>
      <c r="D20" s="19" t="s">
        <v>48</v>
      </c>
    </row>
    <row r="21" spans="1:11" x14ac:dyDescent="0.25">
      <c r="A21" s="31"/>
      <c r="B21" s="9" t="s">
        <v>114</v>
      </c>
      <c r="C21" s="9" t="s">
        <v>115</v>
      </c>
      <c r="D21" s="9" t="s">
        <v>113</v>
      </c>
    </row>
    <row r="22" spans="1:11" x14ac:dyDescent="0.25">
      <c r="A22" s="31"/>
      <c r="B22" s="31"/>
      <c r="C22" s="31"/>
      <c r="D22" s="31"/>
      <c r="H22" t="s">
        <v>124</v>
      </c>
      <c r="J22" t="s">
        <v>122</v>
      </c>
    </row>
    <row r="23" spans="1:11" x14ac:dyDescent="0.25">
      <c r="A23" s="9" t="s">
        <v>23</v>
      </c>
      <c r="B23" s="9" t="s">
        <v>22</v>
      </c>
      <c r="C23" s="20" t="s">
        <v>125</v>
      </c>
      <c r="D23" t="s">
        <v>117</v>
      </c>
      <c r="E23" t="s">
        <v>118</v>
      </c>
      <c r="F23" t="s">
        <v>119</v>
      </c>
      <c r="G23" t="s">
        <v>120</v>
      </c>
      <c r="H23" s="170" t="s">
        <v>121</v>
      </c>
      <c r="I23" t="s">
        <v>123</v>
      </c>
      <c r="J23" s="170" t="s">
        <v>121</v>
      </c>
      <c r="K23" s="170"/>
    </row>
    <row r="24" spans="1:11" x14ac:dyDescent="0.25">
      <c r="A24" s="183" t="s">
        <v>0</v>
      </c>
      <c r="B24" s="14" t="s">
        <v>31</v>
      </c>
      <c r="C24" s="15">
        <f>G12*'Consumo eléctrico'!F2</f>
        <v>11.876114025498078</v>
      </c>
    </row>
    <row r="25" spans="1:11" x14ac:dyDescent="0.25">
      <c r="A25" s="184"/>
      <c r="B25" s="14" t="s">
        <v>53</v>
      </c>
      <c r="C25" s="15">
        <f>'Consumo eléctrico'!O2*G12</f>
        <v>11.382755434935758</v>
      </c>
      <c r="D25">
        <f>E25*C25</f>
        <v>60.897741576906299</v>
      </c>
      <c r="E25">
        <v>5.35</v>
      </c>
      <c r="F25">
        <v>0.77500000000000002</v>
      </c>
      <c r="G25">
        <f>F25*D25</f>
        <v>47.195749722102384</v>
      </c>
      <c r="H25">
        <f>G25/E25</f>
        <v>8.8216354620752124</v>
      </c>
      <c r="J25" t="e">
        <f>G25/I25</f>
        <v>#DIV/0!</v>
      </c>
    </row>
    <row r="26" spans="1:11" x14ac:dyDescent="0.25">
      <c r="A26" s="184"/>
      <c r="B26" s="14" t="s">
        <v>54</v>
      </c>
      <c r="C26" s="15">
        <v>0</v>
      </c>
      <c r="D26">
        <f>E26*C26</f>
        <v>0</v>
      </c>
      <c r="E26">
        <v>3.7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84"/>
      <c r="B27" s="17" t="s">
        <v>38</v>
      </c>
      <c r="C27" s="16">
        <f>G12*'Consumo gas natural'!B2</f>
        <v>20.857437876636322</v>
      </c>
      <c r="D27">
        <f>E27*C27</f>
        <v>10.428718938318161</v>
      </c>
      <c r="E27">
        <v>0.5</v>
      </c>
      <c r="F27">
        <v>0.40400000000000003</v>
      </c>
      <c r="G27">
        <f t="shared" si="2"/>
        <v>4.2132024510805373</v>
      </c>
      <c r="H27">
        <f t="shared" si="3"/>
        <v>8.4264049021610745</v>
      </c>
      <c r="J27" t="e">
        <f>G27/I27</f>
        <v>#DIV/0!</v>
      </c>
    </row>
    <row r="28" spans="1:11" x14ac:dyDescent="0.25">
      <c r="A28" s="184"/>
      <c r="B28" s="17" t="s">
        <v>37</v>
      </c>
      <c r="C28" s="16">
        <f>G12*'Consumo gas natural'!D2</f>
        <v>7.7662200000000015</v>
      </c>
    </row>
    <row r="29" spans="1:11" x14ac:dyDescent="0.25">
      <c r="A29" s="185"/>
      <c r="B29" s="23" t="s">
        <v>40</v>
      </c>
      <c r="C29" s="16">
        <f>'Consumo gas natural'!F2*G12</f>
        <v>0</v>
      </c>
    </row>
    <row r="30" spans="1:11" x14ac:dyDescent="0.25">
      <c r="A30" s="186" t="s">
        <v>1</v>
      </c>
      <c r="B30" s="14" t="s">
        <v>31</v>
      </c>
      <c r="C30" s="15">
        <f>G13*'Consumo eléctrico'!F3</f>
        <v>6.6101471014445208</v>
      </c>
    </row>
    <row r="31" spans="1:11" x14ac:dyDescent="0.25">
      <c r="A31" s="187"/>
      <c r="B31" s="14" t="s">
        <v>53</v>
      </c>
      <c r="C31" s="15">
        <f>G13*'Consumo eléctrico'!O3</f>
        <v>4.6721879935564656</v>
      </c>
    </row>
    <row r="32" spans="1:11" x14ac:dyDescent="0.25">
      <c r="A32" s="187"/>
      <c r="B32" s="14" t="s">
        <v>54</v>
      </c>
      <c r="C32" s="15">
        <v>0</v>
      </c>
    </row>
    <row r="33" spans="1:3" x14ac:dyDescent="0.25">
      <c r="A33" s="187"/>
      <c r="B33" s="17" t="s">
        <v>38</v>
      </c>
      <c r="C33" s="16">
        <f>'Edificio placa'!G13*'Consumo gas natural'!B3</f>
        <v>6.5164614818529962</v>
      </c>
    </row>
    <row r="34" spans="1:3" x14ac:dyDescent="0.25">
      <c r="A34" s="187"/>
      <c r="B34" s="17" t="s">
        <v>37</v>
      </c>
      <c r="C34" s="16">
        <f>G13*'Consumo gas natural'!D3</f>
        <v>3.9778200000000004</v>
      </c>
    </row>
    <row r="35" spans="1:3" x14ac:dyDescent="0.25">
      <c r="A35" s="188"/>
      <c r="B35" s="23" t="s">
        <v>40</v>
      </c>
      <c r="C35" s="16">
        <f>G13*'Consumo gas natural'!F3</f>
        <v>0</v>
      </c>
    </row>
    <row r="36" spans="1:3" x14ac:dyDescent="0.25">
      <c r="A36" s="189" t="s">
        <v>2</v>
      </c>
      <c r="B36" s="14" t="s">
        <v>31</v>
      </c>
      <c r="C36" s="15">
        <f>G14*'Consumo eléctrico'!F4</f>
        <v>3.2837383221612355</v>
      </c>
    </row>
    <row r="37" spans="1:3" x14ac:dyDescent="0.25">
      <c r="A37" s="190"/>
      <c r="B37" s="14" t="s">
        <v>53</v>
      </c>
      <c r="C37" s="15">
        <f>G14*'Consumo eléctrico'!O4</f>
        <v>1.0681739816859122</v>
      </c>
    </row>
    <row r="38" spans="1:3" x14ac:dyDescent="0.25">
      <c r="A38" s="190"/>
      <c r="B38" s="14" t="s">
        <v>54</v>
      </c>
      <c r="C38" s="15">
        <v>0</v>
      </c>
    </row>
    <row r="39" spans="1:3" x14ac:dyDescent="0.25">
      <c r="A39" s="190"/>
      <c r="B39" s="17" t="s">
        <v>38</v>
      </c>
      <c r="C39" s="16">
        <f>G14*'Consumo gas natural'!B4</f>
        <v>1.7486912371717456</v>
      </c>
    </row>
    <row r="40" spans="1:3" x14ac:dyDescent="0.25">
      <c r="A40" s="190"/>
      <c r="B40" s="17" t="s">
        <v>37</v>
      </c>
      <c r="C40" s="16">
        <f>G14*'Consumo gas natural'!D4</f>
        <v>3.509616149814735E-2</v>
      </c>
    </row>
    <row r="41" spans="1:3" x14ac:dyDescent="0.25">
      <c r="A41" s="191"/>
      <c r="B41" s="23" t="s">
        <v>40</v>
      </c>
      <c r="C41" s="16">
        <f>G14*'Consumo gas natural'!F4</f>
        <v>0</v>
      </c>
    </row>
    <row r="42" spans="1:3" x14ac:dyDescent="0.25">
      <c r="A42" s="192" t="s">
        <v>32</v>
      </c>
      <c r="B42" s="14" t="s">
        <v>31</v>
      </c>
      <c r="C42" s="15">
        <f>G15*'Consumo eléctrico'!F5</f>
        <v>1.0007639799276833</v>
      </c>
    </row>
    <row r="43" spans="1:3" x14ac:dyDescent="0.25">
      <c r="A43" s="193"/>
      <c r="B43" s="14" t="s">
        <v>53</v>
      </c>
      <c r="C43" s="15">
        <f>G15*'Consumo eléctrico'!O5</f>
        <v>0.80740683621855724</v>
      </c>
    </row>
    <row r="44" spans="1:3" x14ac:dyDescent="0.25">
      <c r="A44" s="193"/>
      <c r="B44" s="14" t="s">
        <v>54</v>
      </c>
      <c r="C44" s="15">
        <v>0</v>
      </c>
    </row>
    <row r="45" spans="1:3" x14ac:dyDescent="0.25">
      <c r="A45" s="193"/>
      <c r="B45" s="17" t="s">
        <v>38</v>
      </c>
      <c r="C45" s="16">
        <f>G15*'Consumo gas natural'!B5</f>
        <v>0.74339590491676322</v>
      </c>
    </row>
    <row r="46" spans="1:3" x14ac:dyDescent="0.25">
      <c r="A46" s="193"/>
      <c r="B46" s="17" t="s">
        <v>37</v>
      </c>
      <c r="C46" s="16">
        <f>G15*'Consumo gas natural'!D5</f>
        <v>2.6412289683052821E-2</v>
      </c>
    </row>
    <row r="47" spans="1:3" x14ac:dyDescent="0.25">
      <c r="A47" s="194"/>
      <c r="B47" s="23" t="s">
        <v>40</v>
      </c>
      <c r="C47" s="16">
        <f>G15*'Consumo gas natural'!F5</f>
        <v>0</v>
      </c>
    </row>
    <row r="48" spans="1:3" x14ac:dyDescent="0.25">
      <c r="A48" s="195" t="s">
        <v>4</v>
      </c>
      <c r="B48" s="14" t="s">
        <v>31</v>
      </c>
      <c r="C48" s="15">
        <f>G16*'Consumo eléctrico'!F6</f>
        <v>3.7205202871776089</v>
      </c>
    </row>
    <row r="49" spans="1:10" x14ac:dyDescent="0.25">
      <c r="A49" s="196"/>
      <c r="B49" s="14" t="s">
        <v>53</v>
      </c>
      <c r="C49" s="15">
        <f>'Consumo eléctrico'!O6*G16</f>
        <v>1.1633895216690038</v>
      </c>
    </row>
    <row r="50" spans="1:10" x14ac:dyDescent="0.25">
      <c r="A50" s="196"/>
      <c r="B50" s="14" t="s">
        <v>54</v>
      </c>
      <c r="C50" s="15">
        <v>0</v>
      </c>
    </row>
    <row r="51" spans="1:10" x14ac:dyDescent="0.25">
      <c r="A51" s="196"/>
      <c r="B51" s="17" t="s">
        <v>38</v>
      </c>
      <c r="C51" s="16">
        <f>G16*'Consumo gas natural'!B6</f>
        <v>5.5389518590974829</v>
      </c>
    </row>
    <row r="52" spans="1:10" x14ac:dyDescent="0.25">
      <c r="A52" s="196"/>
      <c r="B52" s="17" t="s">
        <v>37</v>
      </c>
      <c r="C52" s="16">
        <f>G16*'Consumo gas natural'!D6</f>
        <v>0.85611785828791287</v>
      </c>
    </row>
    <row r="53" spans="1:10" x14ac:dyDescent="0.25">
      <c r="A53" s="197"/>
      <c r="B53" s="23" t="s">
        <v>40</v>
      </c>
      <c r="C53" s="16">
        <f>G16*'Consumo gas natural'!F6</f>
        <v>18.482018310523834</v>
      </c>
    </row>
    <row r="54" spans="1:10" x14ac:dyDescent="0.25">
      <c r="A54" s="198" t="s">
        <v>5</v>
      </c>
      <c r="B54" s="14" t="s">
        <v>31</v>
      </c>
      <c r="C54" s="15">
        <f>G17*'Consumo eléctrico'!F7</f>
        <v>2.8127318703804476</v>
      </c>
    </row>
    <row r="55" spans="1:10" x14ac:dyDescent="0.25">
      <c r="A55" s="199"/>
      <c r="B55" s="14" t="s">
        <v>53</v>
      </c>
      <c r="C55" s="15">
        <f>'Consumo eléctrico'!O7*'Edificio placa'!G17</f>
        <v>3.4783779554769532</v>
      </c>
      <c r="D55">
        <f>E55*C55</f>
        <v>18.609322061801699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9"/>
      <c r="B56" s="14" t="s">
        <v>54</v>
      </c>
      <c r="C56" s="15">
        <v>0</v>
      </c>
      <c r="D56">
        <f>E56*C56</f>
        <v>0</v>
      </c>
      <c r="E56">
        <v>3.7</v>
      </c>
      <c r="G56">
        <f t="shared" ref="G56:G57" si="4">F56*D56</f>
        <v>0</v>
      </c>
      <c r="H56">
        <f t="shared" ref="H56:H57" si="5">G56/E56</f>
        <v>0</v>
      </c>
      <c r="J56" t="e">
        <f>G56/I56</f>
        <v>#DIV/0!</v>
      </c>
    </row>
    <row r="57" spans="1:10" x14ac:dyDescent="0.25">
      <c r="A57" s="199"/>
      <c r="B57" s="17" t="s">
        <v>38</v>
      </c>
      <c r="C57" s="16">
        <f>G17*'Consumo gas natural'!B7</f>
        <v>4.1755984799796515</v>
      </c>
      <c r="D57">
        <f>E57*C57</f>
        <v>2.0877992399898258</v>
      </c>
      <c r="E57">
        <v>0.5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99"/>
      <c r="B58" s="17" t="s">
        <v>37</v>
      </c>
      <c r="C58" s="16">
        <f>'Consumo gas natural'!D7*'Edificio placa'!G17</f>
        <v>1.473915590150529</v>
      </c>
    </row>
    <row r="59" spans="1:10" x14ac:dyDescent="0.25">
      <c r="A59" s="200"/>
      <c r="B59" s="23" t="s">
        <v>40</v>
      </c>
      <c r="C59" s="16">
        <f>G17*'Consumo gas natural'!F7</f>
        <v>0</v>
      </c>
    </row>
    <row r="60" spans="1:10" x14ac:dyDescent="0.25">
      <c r="A60" s="180" t="s">
        <v>11</v>
      </c>
      <c r="B60" s="14" t="s">
        <v>31</v>
      </c>
      <c r="C60" s="15">
        <f>G18*'Consumo eléctrico'!F8</f>
        <v>1.1715248375589091</v>
      </c>
    </row>
    <row r="61" spans="1:10" x14ac:dyDescent="0.25">
      <c r="A61" s="181"/>
      <c r="B61" s="14" t="s">
        <v>53</v>
      </c>
      <c r="C61" s="15">
        <f>G18*'Consumo eléctrico'!O8</f>
        <v>1.4206659121806002</v>
      </c>
    </row>
    <row r="62" spans="1:10" x14ac:dyDescent="0.25">
      <c r="A62" s="181"/>
      <c r="B62" s="14" t="s">
        <v>54</v>
      </c>
      <c r="C62" s="15">
        <v>0</v>
      </c>
    </row>
    <row r="63" spans="1:10" x14ac:dyDescent="0.25">
      <c r="A63" s="181"/>
      <c r="B63" s="17" t="s">
        <v>38</v>
      </c>
      <c r="C63" s="16">
        <f>'Consumo gas natural'!B8*'Edificio placa'!G18</f>
        <v>5.057680803414967</v>
      </c>
    </row>
    <row r="64" spans="1:10" x14ac:dyDescent="0.25">
      <c r="A64" s="181"/>
      <c r="B64" s="17" t="s">
        <v>37</v>
      </c>
      <c r="C64" s="16">
        <f>G18*'Consumo gas natural'!D8</f>
        <v>0.16784253554502374</v>
      </c>
    </row>
    <row r="65" spans="1:3" x14ac:dyDescent="0.25">
      <c r="A65" s="182"/>
      <c r="B65" s="23" t="s">
        <v>40</v>
      </c>
      <c r="C65" s="16">
        <f>G18*'Consumo gas natural'!F8</f>
        <v>0</v>
      </c>
    </row>
  </sheetData>
  <mergeCells count="21">
    <mergeCell ref="A36:A41"/>
    <mergeCell ref="A42:A47"/>
    <mergeCell ref="A48:A53"/>
    <mergeCell ref="A54:A59"/>
    <mergeCell ref="A60:A65"/>
    <mergeCell ref="A30:A35"/>
    <mergeCell ref="A1:G1"/>
    <mergeCell ref="A2:A11"/>
    <mergeCell ref="B3:B8"/>
    <mergeCell ref="C3:C8"/>
    <mergeCell ref="D3:D8"/>
    <mergeCell ref="E3:E8"/>
    <mergeCell ref="F3:F8"/>
    <mergeCell ref="G3:G8"/>
    <mergeCell ref="B9:B11"/>
    <mergeCell ref="C9:C11"/>
    <mergeCell ref="D9:D11"/>
    <mergeCell ref="E9:E11"/>
    <mergeCell ref="F9:F11"/>
    <mergeCell ref="G9:G11"/>
    <mergeCell ref="A24:A2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B7A6-9424-4EEB-A436-D37E1C2CB270}">
  <sheetPr>
    <tabColor rgb="FFFF0000"/>
  </sheetPr>
  <dimension ref="A1:Q63"/>
  <sheetViews>
    <sheetView tabSelected="1" topLeftCell="A2" zoomScale="89" zoomScaleNormal="55" workbookViewId="0">
      <selection activeCell="R17" sqref="R17"/>
    </sheetView>
  </sheetViews>
  <sheetFormatPr baseColWidth="10" defaultRowHeight="15" x14ac:dyDescent="0.25"/>
  <cols>
    <col min="1" max="1" width="11.85546875" customWidth="1"/>
    <col min="2" max="2" width="24.28515625" bestFit="1" customWidth="1"/>
    <col min="3" max="3" width="28.7109375" bestFit="1" customWidth="1"/>
    <col min="4" max="4" width="12.5703125" customWidth="1"/>
  </cols>
  <sheetData>
    <row r="1" spans="1:9" x14ac:dyDescent="0.25">
      <c r="A1" s="204" t="s">
        <v>116</v>
      </c>
      <c r="B1" s="205"/>
      <c r="C1" s="126"/>
    </row>
    <row r="2" spans="1:9" x14ac:dyDescent="0.25">
      <c r="A2" s="174" t="s">
        <v>23</v>
      </c>
      <c r="B2" s="9" t="s">
        <v>25</v>
      </c>
    </row>
    <row r="3" spans="1:9" x14ac:dyDescent="0.25">
      <c r="A3" s="174"/>
      <c r="B3" s="176"/>
    </row>
    <row r="4" spans="1:9" x14ac:dyDescent="0.25">
      <c r="A4" s="174"/>
      <c r="B4" s="177"/>
    </row>
    <row r="5" spans="1:9" x14ac:dyDescent="0.25">
      <c r="A5" s="174"/>
      <c r="B5" s="177"/>
    </row>
    <row r="6" spans="1:9" x14ac:dyDescent="0.25">
      <c r="A6" s="174"/>
      <c r="B6" s="177"/>
    </row>
    <row r="7" spans="1:9" x14ac:dyDescent="0.25">
      <c r="A7" s="174"/>
      <c r="B7" s="177"/>
    </row>
    <row r="8" spans="1:9" x14ac:dyDescent="0.25">
      <c r="A8" s="174"/>
      <c r="B8" s="178"/>
    </row>
    <row r="9" spans="1:9" ht="15" customHeight="1" x14ac:dyDescent="0.25">
      <c r="A9" s="174"/>
      <c r="B9" s="206" t="s">
        <v>26</v>
      </c>
    </row>
    <row r="10" spans="1:9" x14ac:dyDescent="0.25">
      <c r="A10" s="174"/>
      <c r="B10" s="206"/>
    </row>
    <row r="11" spans="1:9" x14ac:dyDescent="0.25">
      <c r="A11" s="174"/>
      <c r="B11" s="206"/>
    </row>
    <row r="12" spans="1:9" x14ac:dyDescent="0.25">
      <c r="A12" s="60" t="s">
        <v>0</v>
      </c>
      <c r="B12" s="114">
        <f>'Edificio apoyo'!D12+'Edificio basamento'!C12+'Edificio subsuelo'!C12+'Edificio placa'!G12</f>
        <v>2724.35</v>
      </c>
      <c r="C12" s="18"/>
      <c r="D12" s="22" t="s">
        <v>31</v>
      </c>
      <c r="E12" s="14" t="s">
        <v>53</v>
      </c>
      <c r="F12" s="14" t="s">
        <v>54</v>
      </c>
      <c r="G12" s="23" t="s">
        <v>38</v>
      </c>
      <c r="H12" s="23" t="s">
        <v>37</v>
      </c>
      <c r="I12" s="23" t="s">
        <v>41</v>
      </c>
    </row>
    <row r="13" spans="1:9" x14ac:dyDescent="0.25">
      <c r="A13" s="57" t="s">
        <v>1</v>
      </c>
      <c r="B13" s="115">
        <f>'Edificio apoyo'!D13+'Edificio basamento'!C13+'Edificio subsuelo'!C13+'Edificio placa'!G13</f>
        <v>986.04</v>
      </c>
      <c r="D13" s="24">
        <f>C22+C28+C34+C40+C46+C52+C58</f>
        <v>68.796801478595583</v>
      </c>
      <c r="E13" s="24">
        <f>C23+C29+C35+C41+C47+C53+C59</f>
        <v>32.483198521404425</v>
      </c>
      <c r="F13" s="24">
        <f>C24+C30+C36+C42+C48+C54+C60</f>
        <v>0</v>
      </c>
      <c r="G13" s="24">
        <f>C25+C31+C37+C43+C49+C55+C61</f>
        <v>56.825999999999993</v>
      </c>
      <c r="H13" s="24">
        <f>C26+C32+C38+C44+C50+C56+C62</f>
        <v>18.942000000000004</v>
      </c>
      <c r="I13" s="24">
        <f>C27+C33+C39+C45+C51+C57+C63</f>
        <v>59.532000000000004</v>
      </c>
    </row>
    <row r="14" spans="1:9" x14ac:dyDescent="0.25">
      <c r="A14" s="58" t="s">
        <v>2</v>
      </c>
      <c r="B14" s="116">
        <f>'Edificio apoyo'!D14+'Edificio basamento'!C14+'Edificio subsuelo'!C14+'Edificio placa'!G14</f>
        <v>1198.28</v>
      </c>
    </row>
    <row r="15" spans="1:9" x14ac:dyDescent="0.25">
      <c r="A15" s="59" t="s">
        <v>3</v>
      </c>
      <c r="B15" s="117">
        <f>'Edificio apoyo'!D15+'Edificio basamento'!C15+'Edificio subsuelo'!C15+'Edificio placa'!G15</f>
        <v>1469.3300000000002</v>
      </c>
      <c r="D15" s="202" t="s">
        <v>70</v>
      </c>
      <c r="E15" s="203"/>
    </row>
    <row r="16" spans="1:9" x14ac:dyDescent="0.25">
      <c r="A16" s="63" t="s">
        <v>4</v>
      </c>
      <c r="B16" s="118">
        <f>'Edificio apoyo'!D16+'Edificio basamento'!C16+'Edificio subsuelo'!C16+'Edificio placa'!G16</f>
        <v>2401.63</v>
      </c>
      <c r="D16" s="22" t="s">
        <v>39</v>
      </c>
      <c r="E16" s="23" t="s">
        <v>35</v>
      </c>
    </row>
    <row r="17" spans="1:17" x14ac:dyDescent="0.25">
      <c r="A17" s="61" t="s">
        <v>5</v>
      </c>
      <c r="B17" s="119">
        <f>'Edificio apoyo'!D17+'Edificio basamento'!C17+'Edificio subsuelo'!C17+'Edificio placa'!G17</f>
        <v>1650.85</v>
      </c>
      <c r="D17" s="24">
        <f>SUM(D13:F13)</f>
        <v>101.28</v>
      </c>
      <c r="E17" s="24">
        <f>SUM(G13:I13)</f>
        <v>135.30000000000001</v>
      </c>
    </row>
    <row r="18" spans="1:17" x14ac:dyDescent="0.25">
      <c r="A18" s="62" t="s">
        <v>11</v>
      </c>
      <c r="B18" s="125">
        <f>'Edificio apoyo'!D18+'Edificio basamento'!C18+'Edificio subsuelo'!C18+'Edificio placa'!G18</f>
        <v>620.33999999999992</v>
      </c>
    </row>
    <row r="19" spans="1:17" x14ac:dyDescent="0.25">
      <c r="A19" s="13" t="s">
        <v>10</v>
      </c>
      <c r="B19" s="127">
        <f>SUM(B12:B18)</f>
        <v>11050.820000000002</v>
      </c>
    </row>
    <row r="20" spans="1:17" x14ac:dyDescent="0.25">
      <c r="I20" s="18"/>
      <c r="J20" s="18"/>
      <c r="K20" s="18"/>
      <c r="L20" s="18"/>
      <c r="M20" s="18"/>
      <c r="N20" s="18"/>
    </row>
    <row r="21" spans="1:17" x14ac:dyDescent="0.25">
      <c r="A21" s="9" t="s">
        <v>23</v>
      </c>
      <c r="B21" s="9" t="s">
        <v>22</v>
      </c>
      <c r="C21" s="20" t="s">
        <v>125</v>
      </c>
      <c r="D21" s="9" t="s">
        <v>44</v>
      </c>
      <c r="E21" s="9" t="s">
        <v>45</v>
      </c>
    </row>
    <row r="22" spans="1:17" x14ac:dyDescent="0.25">
      <c r="A22" s="183" t="s">
        <v>0</v>
      </c>
      <c r="B22" s="14" t="s">
        <v>126</v>
      </c>
      <c r="C22" s="15">
        <f>'Edificio apoyo'!C24+'Edificio basamento'!C24+'Edificio subsuelo'!C24+'Edificio placa'!C24</f>
        <v>11.876114025498078</v>
      </c>
      <c r="D22" s="168">
        <f>C22/E$22</f>
        <v>8.0244013685797824E-2</v>
      </c>
      <c r="E22" s="9">
        <v>148</v>
      </c>
      <c r="F22" s="18">
        <f>SUM(C22:C27)</f>
        <v>51.882527337070158</v>
      </c>
    </row>
    <row r="23" spans="1:17" x14ac:dyDescent="0.25">
      <c r="A23" s="184"/>
      <c r="B23" s="14" t="s">
        <v>127</v>
      </c>
      <c r="C23" s="15">
        <f>'Edificio apoyo'!C25+'Edificio basamento'!C25+'Edificio subsuelo'!C25+'Edificio placa'!C25</f>
        <v>11.382755434935758</v>
      </c>
      <c r="D23" s="168">
        <f t="shared" ref="D23:D63" si="0">C23/E$22</f>
        <v>7.6910509695511872E-2</v>
      </c>
    </row>
    <row r="24" spans="1:17" x14ac:dyDescent="0.25">
      <c r="A24" s="184"/>
      <c r="B24" s="14" t="s">
        <v>128</v>
      </c>
      <c r="C24" s="15">
        <f>'Edificio apoyo'!C26+'Edificio basamento'!C26+'Edificio subsuelo'!C26+'Edificio placa'!C26</f>
        <v>0</v>
      </c>
      <c r="D24" s="168">
        <f t="shared" si="0"/>
        <v>0</v>
      </c>
      <c r="I24" s="18"/>
      <c r="J24" s="18"/>
      <c r="K24" s="18"/>
      <c r="L24" s="18"/>
      <c r="M24" s="18"/>
      <c r="N24" s="18"/>
      <c r="P24" s="18"/>
      <c r="Q24" s="18"/>
    </row>
    <row r="25" spans="1:17" x14ac:dyDescent="0.25">
      <c r="A25" s="184"/>
      <c r="B25" s="17" t="s">
        <v>129</v>
      </c>
      <c r="C25" s="16">
        <f>'Edificio apoyo'!C27+'Edificio basamento'!C27+'Edificio subsuelo'!C27+'Edificio placa'!C27</f>
        <v>20.857437876636322</v>
      </c>
      <c r="D25" s="169">
        <f t="shared" si="0"/>
        <v>0.14092863430159677</v>
      </c>
    </row>
    <row r="26" spans="1:17" x14ac:dyDescent="0.25">
      <c r="A26" s="184"/>
      <c r="B26" s="17" t="s">
        <v>130</v>
      </c>
      <c r="C26" s="16">
        <f>'Edificio apoyo'!C28+'Edificio basamento'!C28+'Edificio subsuelo'!C28+'Edificio placa'!C28</f>
        <v>7.7662200000000015</v>
      </c>
      <c r="D26" s="169">
        <f t="shared" si="0"/>
        <v>5.2474459459459472E-2</v>
      </c>
    </row>
    <row r="27" spans="1:17" x14ac:dyDescent="0.25">
      <c r="A27" s="185"/>
      <c r="B27" s="23" t="s">
        <v>131</v>
      </c>
      <c r="C27" s="16">
        <f>'Edificio apoyo'!C29+'Edificio basamento'!C29+'Edificio subsuelo'!C29+'Edificio placa'!C29</f>
        <v>0</v>
      </c>
      <c r="D27" s="169">
        <f t="shared" si="0"/>
        <v>0</v>
      </c>
    </row>
    <row r="28" spans="1:17" x14ac:dyDescent="0.25">
      <c r="A28" s="186" t="s">
        <v>1</v>
      </c>
      <c r="B28" s="14" t="s">
        <v>126</v>
      </c>
      <c r="C28" s="15">
        <f>'Edificio apoyo'!C30+'Edificio basamento'!C30+'Edificio subsuelo'!C30+'Edificio placa'!C30</f>
        <v>6.6101471014445208</v>
      </c>
      <c r="D28" s="168">
        <f t="shared" si="0"/>
        <v>4.4663156090841358E-2</v>
      </c>
      <c r="F28" s="18">
        <f>SUM(C28:C33)</f>
        <v>21.776616576853982</v>
      </c>
    </row>
    <row r="29" spans="1:17" x14ac:dyDescent="0.25">
      <c r="A29" s="187"/>
      <c r="B29" s="14" t="s">
        <v>127</v>
      </c>
      <c r="C29" s="15">
        <f>'Edificio apoyo'!C31+'Edificio basamento'!C31+'Edificio subsuelo'!C31+'Edificio placa'!C31</f>
        <v>4.6721879935564656</v>
      </c>
      <c r="D29" s="168">
        <f t="shared" si="0"/>
        <v>3.156883779430044E-2</v>
      </c>
    </row>
    <row r="30" spans="1:17" x14ac:dyDescent="0.25">
      <c r="A30" s="187"/>
      <c r="B30" s="14" t="s">
        <v>128</v>
      </c>
      <c r="C30" s="15">
        <f>'Edificio apoyo'!C32+'Edificio basamento'!C32+'Edificio subsuelo'!C32+'Edificio placa'!C32</f>
        <v>0</v>
      </c>
      <c r="D30" s="168">
        <f t="shared" si="0"/>
        <v>0</v>
      </c>
    </row>
    <row r="31" spans="1:17" x14ac:dyDescent="0.25">
      <c r="A31" s="187"/>
      <c r="B31" s="17" t="s">
        <v>129</v>
      </c>
      <c r="C31" s="16">
        <f>'Edificio apoyo'!C33+'Edificio basamento'!C33+'Edificio subsuelo'!C33+'Edificio placa'!C33</f>
        <v>6.5164614818529962</v>
      </c>
      <c r="D31" s="169">
        <f t="shared" si="0"/>
        <v>4.4030145147655381E-2</v>
      </c>
    </row>
    <row r="32" spans="1:17" x14ac:dyDescent="0.25">
      <c r="A32" s="187"/>
      <c r="B32" s="17" t="s">
        <v>130</v>
      </c>
      <c r="C32" s="16">
        <f>'Edificio apoyo'!C34+'Edificio basamento'!C34+'Edificio subsuelo'!C34+'Edificio placa'!C34</f>
        <v>3.9778200000000004</v>
      </c>
      <c r="D32" s="169">
        <f>C32/E$22</f>
        <v>2.6877162162162165E-2</v>
      </c>
    </row>
    <row r="33" spans="1:6" x14ac:dyDescent="0.25">
      <c r="A33" s="188"/>
      <c r="B33" s="23" t="s">
        <v>131</v>
      </c>
      <c r="C33" s="16">
        <f>'Edificio apoyo'!C35+'Edificio basamento'!C35+'Edificio subsuelo'!C35+'Edificio placa'!C35</f>
        <v>0</v>
      </c>
      <c r="D33" s="169">
        <f t="shared" si="0"/>
        <v>0</v>
      </c>
    </row>
    <row r="34" spans="1:6" x14ac:dyDescent="0.25">
      <c r="A34" s="189" t="s">
        <v>2</v>
      </c>
      <c r="B34" s="14" t="s">
        <v>126</v>
      </c>
      <c r="C34" s="15">
        <f>'Edificio apoyo'!C36+'Edificio basamento'!C36+'Edificio subsuelo'!C36+'Edificio placa'!C36</f>
        <v>21.031582225135494</v>
      </c>
      <c r="D34" s="168">
        <f t="shared" si="0"/>
        <v>0.14210528530496955</v>
      </c>
      <c r="F34" s="18">
        <f>SUM(C34:C39)</f>
        <v>27.698827983139971</v>
      </c>
    </row>
    <row r="35" spans="1:6" x14ac:dyDescent="0.25">
      <c r="A35" s="190"/>
      <c r="B35" s="14" t="s">
        <v>127</v>
      </c>
      <c r="C35" s="15">
        <f>'Edificio apoyo'!C37+'Edificio basamento'!C37+'Edificio subsuelo'!C37+'Edificio placa'!C37</f>
        <v>2.4564345096359617</v>
      </c>
      <c r="D35" s="168">
        <f t="shared" si="0"/>
        <v>1.6597530470513256E-2</v>
      </c>
      <c r="F35" s="18"/>
    </row>
    <row r="36" spans="1:6" x14ac:dyDescent="0.25">
      <c r="A36" s="190"/>
      <c r="B36" s="14" t="s">
        <v>128</v>
      </c>
      <c r="C36" s="15">
        <f>'Edificio apoyo'!C38+'Edificio basamento'!C38+'Edificio subsuelo'!C38+'Edificio placa'!C38</f>
        <v>0</v>
      </c>
      <c r="D36" s="168">
        <f t="shared" si="0"/>
        <v>0</v>
      </c>
    </row>
    <row r="37" spans="1:6" x14ac:dyDescent="0.25">
      <c r="A37" s="190"/>
      <c r="B37" s="17" t="s">
        <v>129</v>
      </c>
      <c r="C37" s="16">
        <f>'Edificio apoyo'!C39+'Edificio basamento'!C39+'Edificio subsuelo'!C39+'Edificio placa'!C39</f>
        <v>4.0213912483685172</v>
      </c>
      <c r="D37" s="169">
        <f>C37/E$22</f>
        <v>2.7171562488976467E-2</v>
      </c>
    </row>
    <row r="38" spans="1:6" x14ac:dyDescent="0.25">
      <c r="A38" s="190"/>
      <c r="B38" s="17" t="s">
        <v>130</v>
      </c>
      <c r="C38" s="16">
        <f>'Edificio apoyo'!C40+'Edificio basamento'!C40+'Edificio subsuelo'!C40+'Edificio placa'!C40</f>
        <v>0.18942000000000003</v>
      </c>
      <c r="D38" s="169">
        <f t="shared" si="0"/>
        <v>1.2798648648648652E-3</v>
      </c>
    </row>
    <row r="39" spans="1:6" x14ac:dyDescent="0.25">
      <c r="A39" s="191"/>
      <c r="B39" s="23" t="s">
        <v>131</v>
      </c>
      <c r="C39" s="16">
        <f>'Edificio apoyo'!C41+'Edificio basamento'!C41+'Edificio subsuelo'!C41+'Edificio placa'!C41</f>
        <v>0</v>
      </c>
      <c r="D39" s="169">
        <f t="shared" si="0"/>
        <v>0</v>
      </c>
    </row>
    <row r="40" spans="1:6" x14ac:dyDescent="0.25">
      <c r="A40" s="192" t="s">
        <v>32</v>
      </c>
      <c r="B40" s="14" t="s">
        <v>126</v>
      </c>
      <c r="C40" s="15">
        <f>'Edificio apoyo'!C42+'Edificio basamento'!C42+'Edificio subsuelo'!C42+'Edificio placa'!C42</f>
        <v>4.7367643893011966</v>
      </c>
      <c r="D40" s="168">
        <f>C40/E$22</f>
        <v>3.2005164792575654E-2</v>
      </c>
      <c r="F40" s="18">
        <f>SUM(C40:C45)</f>
        <v>8.1870306328227649</v>
      </c>
    </row>
    <row r="41" spans="1:6" x14ac:dyDescent="0.25">
      <c r="A41" s="193"/>
      <c r="B41" s="14" t="s">
        <v>127</v>
      </c>
      <c r="C41" s="15">
        <f>'Edificio apoyo'!C43+'Edificio basamento'!C43+'Edificio subsuelo'!C43+'Edificio placa'!C43</f>
        <v>1.747030088657012</v>
      </c>
      <c r="D41" s="168">
        <f t="shared" si="0"/>
        <v>1.1804257355790621E-2</v>
      </c>
    </row>
    <row r="42" spans="1:6" x14ac:dyDescent="0.25">
      <c r="A42" s="193"/>
      <c r="B42" s="14" t="s">
        <v>128</v>
      </c>
      <c r="C42" s="15">
        <f>'Edificio apoyo'!C44+'Edificio basamento'!C44+'Edificio subsuelo'!C44+'Edificio placa'!C44</f>
        <v>0</v>
      </c>
      <c r="D42" s="168">
        <f t="shared" si="0"/>
        <v>0</v>
      </c>
    </row>
    <row r="43" spans="1:6" x14ac:dyDescent="0.25">
      <c r="A43" s="193"/>
      <c r="B43" s="17" t="s">
        <v>129</v>
      </c>
      <c r="C43" s="16">
        <f>'Edificio apoyo'!C45+'Edificio basamento'!C45+'Edificio subsuelo'!C45+'Edificio placa'!C45</f>
        <v>1.6085261548645564</v>
      </c>
      <c r="D43" s="169">
        <f t="shared" si="0"/>
        <v>1.0868419965301057E-2</v>
      </c>
    </row>
    <row r="44" spans="1:6" x14ac:dyDescent="0.25">
      <c r="A44" s="193"/>
      <c r="B44" s="17" t="s">
        <v>130</v>
      </c>
      <c r="C44" s="16">
        <f>'Edificio apoyo'!C46+'Edificio basamento'!C46+'Edificio subsuelo'!C46+'Edificio placa'!C46</f>
        <v>9.4710000000000016E-2</v>
      </c>
      <c r="D44" s="169">
        <f t="shared" si="0"/>
        <v>6.3993243243243259E-4</v>
      </c>
    </row>
    <row r="45" spans="1:6" x14ac:dyDescent="0.25">
      <c r="A45" s="194"/>
      <c r="B45" s="23" t="s">
        <v>131</v>
      </c>
      <c r="C45" s="16">
        <f>'Edificio apoyo'!C47+'Edificio basamento'!C47+'Edificio subsuelo'!C47+'Edificio placa'!C47</f>
        <v>0</v>
      </c>
      <c r="D45" s="169">
        <f t="shared" si="0"/>
        <v>0</v>
      </c>
    </row>
    <row r="46" spans="1:6" x14ac:dyDescent="0.25">
      <c r="A46" s="195" t="s">
        <v>4</v>
      </c>
      <c r="B46" s="14" t="s">
        <v>126</v>
      </c>
      <c r="C46" s="15">
        <f>'Edificio apoyo'!C48+'Edificio basamento'!C48+'Edificio subsuelo'!C48+'Edificio placa'!C48</f>
        <v>15.045421923552778</v>
      </c>
      <c r="D46" s="168">
        <f t="shared" si="0"/>
        <v>0.10165825624022147</v>
      </c>
      <c r="F46" s="18">
        <f>SUM(C46:C51)</f>
        <v>84.121063304319279</v>
      </c>
    </row>
    <row r="47" spans="1:6" x14ac:dyDescent="0.25">
      <c r="A47" s="196"/>
      <c r="B47" s="14" t="s">
        <v>127</v>
      </c>
      <c r="C47" s="15">
        <f>'Edificio apoyo'!C49+'Edificio basamento'!C49+'Edificio subsuelo'!C49+'Edificio placa'!C49</f>
        <v>1.1633895216690038</v>
      </c>
      <c r="D47" s="168">
        <f>C47/E$22</f>
        <v>7.860740011277052E-3</v>
      </c>
    </row>
    <row r="48" spans="1:6" x14ac:dyDescent="0.25">
      <c r="A48" s="196"/>
      <c r="B48" s="14" t="s">
        <v>128</v>
      </c>
      <c r="C48" s="15">
        <f>'Edificio apoyo'!C50+'Edificio basamento'!C50+'Edificio subsuelo'!C50+'Edificio placa'!C50</f>
        <v>0</v>
      </c>
      <c r="D48" s="168">
        <f t="shared" si="0"/>
        <v>0</v>
      </c>
    </row>
    <row r="49" spans="1:6" x14ac:dyDescent="0.25">
      <c r="A49" s="196"/>
      <c r="B49" s="17" t="s">
        <v>129</v>
      </c>
      <c r="C49" s="16">
        <f>'Edificio apoyo'!C51+'Edificio basamento'!C51+'Edificio subsuelo'!C51+'Edificio placa'!C51</f>
        <v>5.5389518590974829</v>
      </c>
      <c r="D49" s="169">
        <f t="shared" si="0"/>
        <v>3.7425350399307319E-2</v>
      </c>
    </row>
    <row r="50" spans="1:6" x14ac:dyDescent="0.25">
      <c r="A50" s="196"/>
      <c r="B50" s="17" t="s">
        <v>130</v>
      </c>
      <c r="C50" s="16">
        <f>'Edificio apoyo'!C52+'Edificio basamento'!C52+'Edificio subsuelo'!C52+'Edificio placa'!C52</f>
        <v>2.8413000000000004</v>
      </c>
      <c r="D50" s="169">
        <f t="shared" si="0"/>
        <v>1.9197972972972977E-2</v>
      </c>
    </row>
    <row r="51" spans="1:6" x14ac:dyDescent="0.25">
      <c r="A51" s="197"/>
      <c r="B51" s="23" t="s">
        <v>131</v>
      </c>
      <c r="C51" s="16">
        <f>'Edificio apoyo'!C53+'Edificio basamento'!C53+'Edificio subsuelo'!C53+'Edificio placa'!C53</f>
        <v>59.532000000000004</v>
      </c>
      <c r="D51" s="169">
        <f t="shared" si="0"/>
        <v>0.40224324324324329</v>
      </c>
    </row>
    <row r="52" spans="1:6" x14ac:dyDescent="0.25">
      <c r="A52" s="198" t="s">
        <v>5</v>
      </c>
      <c r="B52" s="14" t="s">
        <v>126</v>
      </c>
      <c r="C52" s="15">
        <f>'Edificio apoyo'!C54+'Edificio basamento'!C54+'Edificio subsuelo'!C54+'Edificio placa'!C54</f>
        <v>7.2295547241352089</v>
      </c>
      <c r="D52" s="168">
        <f t="shared" si="0"/>
        <v>4.8848342730643306E-2</v>
      </c>
      <c r="F52" s="18">
        <f>SUM(C52:C57)</f>
        <v>30.690943138025631</v>
      </c>
    </row>
    <row r="53" spans="1:6" x14ac:dyDescent="0.25">
      <c r="A53" s="199"/>
      <c r="B53" s="14" t="s">
        <v>127</v>
      </c>
      <c r="C53" s="15">
        <f>'Edificio apoyo'!C55+'Edificio basamento'!C55+'Edificio subsuelo'!C55+'Edificio placa'!C55</f>
        <v>8.9404624895670555</v>
      </c>
      <c r="D53" s="168">
        <f t="shared" si="0"/>
        <v>6.0408530334912537E-2</v>
      </c>
    </row>
    <row r="54" spans="1:6" x14ac:dyDescent="0.25">
      <c r="A54" s="199"/>
      <c r="B54" s="14" t="s">
        <v>128</v>
      </c>
      <c r="C54" s="15">
        <f>'Edificio apoyo'!C56+'Edificio basamento'!C56+'Edificio subsuelo'!C56+'Edificio placa'!C56</f>
        <v>0</v>
      </c>
      <c r="D54" s="168">
        <f t="shared" si="0"/>
        <v>0</v>
      </c>
    </row>
    <row r="55" spans="1:6" x14ac:dyDescent="0.25">
      <c r="A55" s="199"/>
      <c r="B55" s="17" t="s">
        <v>129</v>
      </c>
      <c r="C55" s="16">
        <f>'Edificio apoyo'!C57+'Edificio basamento'!C57+'Edificio subsuelo'!C57+'Edificio placa'!C57</f>
        <v>10.732525924323362</v>
      </c>
      <c r="D55" s="169">
        <f t="shared" si="0"/>
        <v>7.2517067056238935E-2</v>
      </c>
    </row>
    <row r="56" spans="1:6" x14ac:dyDescent="0.25">
      <c r="A56" s="199"/>
      <c r="B56" s="17" t="s">
        <v>130</v>
      </c>
      <c r="C56" s="16">
        <f>'Edificio apoyo'!C58+'Edificio basamento'!C58+'Edificio subsuelo'!C58+'Edificio placa'!C58</f>
        <v>3.7884000000000011</v>
      </c>
      <c r="D56" s="169">
        <f t="shared" si="0"/>
        <v>2.5597297297297306E-2</v>
      </c>
    </row>
    <row r="57" spans="1:6" x14ac:dyDescent="0.25">
      <c r="A57" s="200"/>
      <c r="B57" s="23" t="s">
        <v>131</v>
      </c>
      <c r="C57" s="16">
        <f>'Edificio apoyo'!C59+'Edificio basamento'!C59+'Edificio subsuelo'!C59+'Edificio placa'!C59</f>
        <v>0</v>
      </c>
      <c r="D57" s="169">
        <f t="shared" si="0"/>
        <v>0</v>
      </c>
    </row>
    <row r="58" spans="1:6" x14ac:dyDescent="0.25">
      <c r="A58" s="180" t="s">
        <v>11</v>
      </c>
      <c r="B58" s="14" t="s">
        <v>126</v>
      </c>
      <c r="C58" s="15">
        <f>'Edificio apoyo'!C60+'Edificio basamento'!C60+'Edificio subsuelo'!C60+'Edificio placa'!C60</f>
        <v>2.2672170895282973</v>
      </c>
      <c r="D58" s="168">
        <f t="shared" si="0"/>
        <v>1.5319034388704711E-2</v>
      </c>
      <c r="F58" s="18">
        <f>SUM(C58:C63)</f>
        <v>12.222991027768229</v>
      </c>
    </row>
    <row r="59" spans="1:6" x14ac:dyDescent="0.25">
      <c r="A59" s="181"/>
      <c r="B59" s="14" t="s">
        <v>127</v>
      </c>
      <c r="C59" s="15">
        <f>'Edificio apoyo'!C61+'Edificio basamento'!C61+'Edificio subsuelo'!C61+'Edificio placa'!C61</f>
        <v>2.1209384833831706</v>
      </c>
      <c r="D59" s="168">
        <f t="shared" si="0"/>
        <v>1.4330665428264666E-2</v>
      </c>
    </row>
    <row r="60" spans="1:6" x14ac:dyDescent="0.25">
      <c r="A60" s="181"/>
      <c r="B60" s="14" t="s">
        <v>128</v>
      </c>
      <c r="C60" s="15">
        <f>'Edificio apoyo'!C62+'Edificio basamento'!C62+'Edificio subsuelo'!C62+'Edificio placa'!C62</f>
        <v>0</v>
      </c>
      <c r="D60" s="168">
        <f t="shared" si="0"/>
        <v>0</v>
      </c>
    </row>
    <row r="61" spans="1:6" x14ac:dyDescent="0.25">
      <c r="A61" s="181"/>
      <c r="B61" s="17" t="s">
        <v>129</v>
      </c>
      <c r="C61" s="16">
        <f>'Edificio apoyo'!C63+'Edificio basamento'!C63+'Edificio subsuelo'!C63+'Edificio placa'!C63</f>
        <v>7.5507054548567609</v>
      </c>
      <c r="D61" s="169">
        <f t="shared" si="0"/>
        <v>5.101828010038352E-2</v>
      </c>
    </row>
    <row r="62" spans="1:6" x14ac:dyDescent="0.25">
      <c r="A62" s="181"/>
      <c r="B62" s="17" t="s">
        <v>130</v>
      </c>
      <c r="C62" s="16">
        <f>'Edificio apoyo'!C64+'Edificio basamento'!C64+'Edificio subsuelo'!C64+'Edificio placa'!C64</f>
        <v>0.28413000000000005</v>
      </c>
      <c r="D62" s="169">
        <f t="shared" si="0"/>
        <v>1.9197972972972977E-3</v>
      </c>
    </row>
    <row r="63" spans="1:6" x14ac:dyDescent="0.25">
      <c r="A63" s="182"/>
      <c r="B63" s="23" t="s">
        <v>131</v>
      </c>
      <c r="C63" s="16">
        <f>'Edificio apoyo'!C65+'Edificio basamento'!C65+'Edificio subsuelo'!C65+'Edificio placa'!C65</f>
        <v>0</v>
      </c>
      <c r="D63" s="169">
        <f t="shared" si="0"/>
        <v>0</v>
      </c>
    </row>
  </sheetData>
  <mergeCells count="12">
    <mergeCell ref="D15:E15"/>
    <mergeCell ref="A22:A27"/>
    <mergeCell ref="A58:A63"/>
    <mergeCell ref="A1:B1"/>
    <mergeCell ref="A28:A33"/>
    <mergeCell ref="A34:A39"/>
    <mergeCell ref="A40:A45"/>
    <mergeCell ref="A46:A51"/>
    <mergeCell ref="A52:A57"/>
    <mergeCell ref="A2:A11"/>
    <mergeCell ref="B9:B11"/>
    <mergeCell ref="B3:B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EEB4-EBF9-4F80-9D31-CEE4A1FF43DF}">
  <sheetPr>
    <tabColor theme="0" tint="-0.249977111117893"/>
  </sheetPr>
  <dimension ref="A1:O21"/>
  <sheetViews>
    <sheetView zoomScale="85" zoomScaleNormal="85" workbookViewId="0">
      <selection activeCell="L24" sqref="L24"/>
    </sheetView>
  </sheetViews>
  <sheetFormatPr baseColWidth="10" defaultRowHeight="15" x14ac:dyDescent="0.25"/>
  <cols>
    <col min="1" max="1" width="14.85546875" customWidth="1"/>
    <col min="2" max="3" width="13.85546875" style="1" customWidth="1"/>
    <col min="4" max="4" width="16.140625" customWidth="1"/>
    <col min="5" max="5" width="14.42578125" customWidth="1"/>
    <col min="6" max="6" width="13" customWidth="1"/>
  </cols>
  <sheetData>
    <row r="1" spans="1:15" ht="105" x14ac:dyDescent="0.25">
      <c r="A1" s="26" t="s">
        <v>12</v>
      </c>
      <c r="B1" s="27" t="s">
        <v>15</v>
      </c>
      <c r="C1" s="27" t="s">
        <v>17</v>
      </c>
      <c r="D1" s="27" t="s">
        <v>16</v>
      </c>
      <c r="E1" s="26" t="s">
        <v>13</v>
      </c>
      <c r="F1" s="26" t="s">
        <v>14</v>
      </c>
      <c r="H1" s="26" t="s">
        <v>96</v>
      </c>
      <c r="I1" s="26" t="s">
        <v>97</v>
      </c>
      <c r="K1" s="26" t="s">
        <v>98</v>
      </c>
      <c r="L1" s="26" t="s">
        <v>99</v>
      </c>
      <c r="N1" s="26" t="s">
        <v>100</v>
      </c>
      <c r="O1" s="26" t="s">
        <v>101</v>
      </c>
    </row>
    <row r="2" spans="1:15" ht="15" customHeight="1" x14ac:dyDescent="0.25">
      <c r="A2" s="5" t="s">
        <v>6</v>
      </c>
      <c r="B2" s="40">
        <v>2189.248</v>
      </c>
      <c r="C2" s="40">
        <v>3808.49</v>
      </c>
      <c r="D2" s="5">
        <f>B2/C2</f>
        <v>0.57483359546696988</v>
      </c>
      <c r="E2" s="41">
        <f>D2*365</f>
        <v>209.81426234544401</v>
      </c>
      <c r="F2" s="5">
        <f>E2/11630</f>
        <v>1.8040779221448325E-2</v>
      </c>
      <c r="H2" s="5">
        <v>0.14887968040495272</v>
      </c>
      <c r="I2" s="5">
        <v>0.8511203195950473</v>
      </c>
      <c r="K2" s="5">
        <f>H2*B2</f>
        <v>325.93454256718195</v>
      </c>
      <c r="L2" s="5">
        <f>B2*I2</f>
        <v>1863.3134574328183</v>
      </c>
      <c r="N2" s="5">
        <f>K2/K$9</f>
        <v>0.17647812980174374</v>
      </c>
      <c r="O2" s="5">
        <f>L2/L$9</f>
        <v>0.36704040186950204</v>
      </c>
    </row>
    <row r="3" spans="1:15" ht="15" customHeight="1" x14ac:dyDescent="0.25">
      <c r="A3" s="6" t="s">
        <v>7</v>
      </c>
      <c r="B3" s="42">
        <v>808.32</v>
      </c>
      <c r="C3" s="42">
        <v>1049.21</v>
      </c>
      <c r="D3" s="6">
        <f>B3/C3</f>
        <v>0.77040821189275743</v>
      </c>
      <c r="E3" s="43">
        <f>D3*365</f>
        <v>281.19899734085647</v>
      </c>
      <c r="F3" s="6">
        <f>E3/11630</f>
        <v>2.4178761594226696E-2</v>
      </c>
      <c r="H3" s="6">
        <v>0.2797994149083346</v>
      </c>
      <c r="I3" s="6">
        <v>0.7202005850916654</v>
      </c>
      <c r="K3" s="6">
        <f t="shared" ref="K3:K8" si="0">H3*B3</f>
        <v>226.16746305870504</v>
      </c>
      <c r="L3" s="6">
        <f t="shared" ref="L3:L8" si="1">B3*I3</f>
        <v>582.15253694129501</v>
      </c>
      <c r="N3" s="6">
        <f t="shared" ref="N3:O8" si="2">K3/K$9</f>
        <v>0.12245897776967962</v>
      </c>
      <c r="O3" s="6">
        <f t="shared" si="2"/>
        <v>0.11467394294606335</v>
      </c>
    </row>
    <row r="4" spans="1:15" ht="15" customHeight="1" x14ac:dyDescent="0.25">
      <c r="A4" s="21" t="s">
        <v>2</v>
      </c>
      <c r="B4" s="44">
        <v>841.60299999999995</v>
      </c>
      <c r="C4" s="44">
        <v>637.67999999999995</v>
      </c>
      <c r="D4" s="21">
        <f>B4/C4</f>
        <v>1.3197889223434951</v>
      </c>
      <c r="E4" s="45">
        <f>D4*365</f>
        <v>481.7229566553757</v>
      </c>
      <c r="F4" s="21">
        <f>E4/11630</f>
        <v>4.1420718543024565E-2</v>
      </c>
      <c r="H4" s="21">
        <v>0.57313159101329669</v>
      </c>
      <c r="I4" s="21">
        <v>0.42686840898670336</v>
      </c>
      <c r="K4" s="21">
        <f t="shared" si="0"/>
        <v>482.3492663915635</v>
      </c>
      <c r="L4" s="21">
        <f t="shared" si="1"/>
        <v>359.25373360843651</v>
      </c>
      <c r="N4" s="21">
        <f t="shared" si="2"/>
        <v>0.26116930035570057</v>
      </c>
      <c r="O4" s="21">
        <f t="shared" si="2"/>
        <v>7.076674846669688E-2</v>
      </c>
    </row>
    <row r="5" spans="1:15" ht="15" customHeight="1" x14ac:dyDescent="0.25">
      <c r="A5" s="2" t="s">
        <v>8</v>
      </c>
      <c r="B5" s="46">
        <v>185.041</v>
      </c>
      <c r="C5" s="46">
        <v>622.79</v>
      </c>
      <c r="D5" s="2">
        <f t="shared" ref="D5:D7" si="3">B5/C5</f>
        <v>0.29711620289343116</v>
      </c>
      <c r="E5" s="46">
        <f t="shared" ref="E5:E7" si="4">D5*365</f>
        <v>108.44741405610237</v>
      </c>
      <c r="F5" s="2">
        <f t="shared" ref="F5:F8" si="5">E5/11630</f>
        <v>9.3247991449787078E-3</v>
      </c>
      <c r="H5" s="2">
        <v>0.22342193028423332</v>
      </c>
      <c r="I5" s="2">
        <v>0.77657806971576671</v>
      </c>
      <c r="K5" s="2">
        <f t="shared" si="0"/>
        <v>41.342217401724817</v>
      </c>
      <c r="L5" s="2">
        <f t="shared" si="1"/>
        <v>143.69878259827519</v>
      </c>
      <c r="N5" s="2">
        <f t="shared" si="2"/>
        <v>2.2384854184056429E-2</v>
      </c>
      <c r="O5" s="2">
        <f t="shared" si="2"/>
        <v>2.830616539725753E-2</v>
      </c>
    </row>
    <row r="6" spans="1:15" ht="15" customHeight="1" x14ac:dyDescent="0.25">
      <c r="A6" s="3" t="s">
        <v>4</v>
      </c>
      <c r="B6" s="47">
        <v>1194.4359999999999</v>
      </c>
      <c r="C6" s="48">
        <v>2628.46</v>
      </c>
      <c r="D6" s="3">
        <f t="shared" si="3"/>
        <v>0.45442426363726285</v>
      </c>
      <c r="E6" s="49">
        <f t="shared" si="4"/>
        <v>165.86485622760094</v>
      </c>
      <c r="F6" s="3">
        <f t="shared" si="5"/>
        <v>1.4261810509681939E-2</v>
      </c>
      <c r="H6" s="3">
        <v>0.585724101420381</v>
      </c>
      <c r="I6" s="3">
        <v>0.41427589857961905</v>
      </c>
      <c r="K6" s="3">
        <f t="shared" si="0"/>
        <v>699.6099528041542</v>
      </c>
      <c r="L6" s="3">
        <f t="shared" si="1"/>
        <v>494.82604719584583</v>
      </c>
      <c r="N6" s="3">
        <f t="shared" si="2"/>
        <v>0.37880568008870813</v>
      </c>
      <c r="O6" s="3">
        <f t="shared" si="2"/>
        <v>9.7472140553575531E-2</v>
      </c>
    </row>
    <row r="7" spans="1:15" ht="15" customHeight="1" x14ac:dyDescent="0.25">
      <c r="A7" s="4" t="s">
        <v>5</v>
      </c>
      <c r="B7" s="50">
        <v>997.11500000000001</v>
      </c>
      <c r="C7" s="50">
        <v>1511.91</v>
      </c>
      <c r="D7" s="4">
        <f t="shared" si="3"/>
        <v>0.65950684895264922</v>
      </c>
      <c r="E7" s="51">
        <f t="shared" si="4"/>
        <v>240.71999986771695</v>
      </c>
      <c r="F7" s="4">
        <f t="shared" si="5"/>
        <v>2.0698194313647202E-2</v>
      </c>
      <c r="H7" s="4">
        <v>3.8428332440942056E-2</v>
      </c>
      <c r="I7" s="4">
        <v>0.96157166755905799</v>
      </c>
      <c r="K7" s="4">
        <f t="shared" si="0"/>
        <v>38.317466701849938</v>
      </c>
      <c r="L7" s="4">
        <f t="shared" si="1"/>
        <v>958.79753329815014</v>
      </c>
      <c r="N7" s="4">
        <f t="shared" si="2"/>
        <v>2.074709482775744E-2</v>
      </c>
      <c r="O7" s="4">
        <f t="shared" si="2"/>
        <v>0.18886646824206102</v>
      </c>
    </row>
    <row r="8" spans="1:15" x14ac:dyDescent="0.25">
      <c r="A8" s="7" t="s">
        <v>9</v>
      </c>
      <c r="B8" s="53">
        <v>707.71</v>
      </c>
      <c r="C8" s="54">
        <v>1485.89</v>
      </c>
      <c r="D8" s="52">
        <f>B8/C8</f>
        <v>0.47628693914085163</v>
      </c>
      <c r="E8" s="55">
        <f>D8*365</f>
        <v>173.84473278641084</v>
      </c>
      <c r="F8" s="7">
        <f t="shared" si="5"/>
        <v>1.4947956387481585E-2</v>
      </c>
      <c r="H8" s="7">
        <v>4.6858983745790013E-2</v>
      </c>
      <c r="I8" s="7">
        <v>0.95314101625420999</v>
      </c>
      <c r="K8" s="7">
        <f t="shared" si="0"/>
        <v>33.162571386733049</v>
      </c>
      <c r="L8" s="7">
        <f t="shared" si="1"/>
        <v>674.54742861326702</v>
      </c>
      <c r="N8" s="7">
        <f t="shared" si="2"/>
        <v>1.7955962972354033E-2</v>
      </c>
      <c r="O8" s="7">
        <f t="shared" si="2"/>
        <v>0.13287413252484356</v>
      </c>
    </row>
    <row r="9" spans="1:15" x14ac:dyDescent="0.25">
      <c r="A9" s="8" t="s">
        <v>10</v>
      </c>
      <c r="B9" s="8">
        <f>SUM(B2:B8)</f>
        <v>6923.473</v>
      </c>
      <c r="C9" s="8">
        <f>SUM(C2:C8)</f>
        <v>11744.43</v>
      </c>
      <c r="D9" s="8">
        <f>B9/C9</f>
        <v>0.58951119807432117</v>
      </c>
      <c r="E9" s="56">
        <f>D9*365</f>
        <v>215.17158729712722</v>
      </c>
      <c r="F9" s="8">
        <f>E9/11630</f>
        <v>1.850142625082779E-2</v>
      </c>
      <c r="K9" s="163">
        <f>SUM(K2:K8)</f>
        <v>1846.8834803119125</v>
      </c>
      <c r="L9" s="163">
        <f>SUM(L2:L8)</f>
        <v>5076.5895196880883</v>
      </c>
      <c r="N9" s="163">
        <f>SUM(N2:N8)</f>
        <v>1</v>
      </c>
      <c r="O9" s="163">
        <f>SUM(O2:O8)</f>
        <v>0.99999999999999989</v>
      </c>
    </row>
    <row r="11" spans="1:15" x14ac:dyDescent="0.25">
      <c r="A11" s="11" t="s">
        <v>19</v>
      </c>
      <c r="B11" s="10" t="s">
        <v>18</v>
      </c>
    </row>
    <row r="12" spans="1:15" x14ac:dyDescent="0.25">
      <c r="A12" s="11" t="s">
        <v>20</v>
      </c>
      <c r="B12" s="10" t="s">
        <v>21</v>
      </c>
    </row>
    <row r="15" spans="1:15" x14ac:dyDescent="0.25">
      <c r="A15" s="11"/>
      <c r="B15" s="10"/>
    </row>
    <row r="18" spans="2:10" ht="15.75" x14ac:dyDescent="0.25">
      <c r="B18" s="12"/>
    </row>
    <row r="21" spans="2:10" x14ac:dyDescent="0.25">
      <c r="J21" t="s">
        <v>95</v>
      </c>
    </row>
  </sheetData>
  <phoneticPr fontId="12" type="noConversion"/>
  <hyperlinks>
    <hyperlink ref="B11" r:id="rId1" xr:uid="{08795089-9443-4C61-BA7C-3A747FCC8B70}"/>
    <hyperlink ref="B12" r:id="rId2" xr:uid="{EB6682C0-D6B4-4C44-A35C-10DBF5CA55CD}"/>
  </hyperlinks>
  <pageMargins left="0.7" right="0.7" top="0.75" bottom="0.75" header="0.3" footer="0.3"/>
  <pageSetup paperSize="9" orientation="portrait" horizontalDpi="200" verticalDpi="200" r:id="rId3"/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647B-EDF8-426F-82A4-F41C08F31E40}">
  <sheetPr>
    <tabColor rgb="FFFFFF00"/>
  </sheetPr>
  <dimension ref="A1:C6"/>
  <sheetViews>
    <sheetView zoomScale="85" zoomScaleNormal="85" workbookViewId="0">
      <selection activeCell="C7" sqref="C7"/>
    </sheetView>
  </sheetViews>
  <sheetFormatPr baseColWidth="10" defaultRowHeight="15" x14ac:dyDescent="0.25"/>
  <cols>
    <col min="1" max="1" width="17.28515625" bestFit="1" customWidth="1"/>
    <col min="2" max="2" width="24" bestFit="1" customWidth="1"/>
    <col min="3" max="3" width="20.140625" bestFit="1" customWidth="1"/>
    <col min="4" max="4" width="24.5703125" bestFit="1" customWidth="1"/>
    <col min="5" max="5" width="17" bestFit="1" customWidth="1"/>
    <col min="6" max="6" width="22.140625" bestFit="1" customWidth="1"/>
  </cols>
  <sheetData>
    <row r="1" spans="1:3" x14ac:dyDescent="0.25">
      <c r="A1" s="9" t="s">
        <v>33</v>
      </c>
      <c r="B1" s="9" t="s">
        <v>36</v>
      </c>
    </row>
    <row r="2" spans="1:3" x14ac:dyDescent="0.25">
      <c r="A2" s="65" t="s">
        <v>34</v>
      </c>
      <c r="B2" s="65">
        <v>101.28</v>
      </c>
    </row>
    <row r="3" spans="1:3" x14ac:dyDescent="0.25">
      <c r="A3" s="66" t="s">
        <v>35</v>
      </c>
      <c r="B3" s="66">
        <v>135.30000000000001</v>
      </c>
    </row>
    <row r="4" spans="1:3" x14ac:dyDescent="0.25">
      <c r="A4" s="17" t="s">
        <v>55</v>
      </c>
      <c r="B4" s="29">
        <f>B$3*C4</f>
        <v>56.826000000000001</v>
      </c>
      <c r="C4" s="9">
        <v>0.42</v>
      </c>
    </row>
    <row r="5" spans="1:3" x14ac:dyDescent="0.25">
      <c r="A5" s="17" t="s">
        <v>37</v>
      </c>
      <c r="B5" s="29">
        <f t="shared" ref="B5:B6" si="0">B$3*C5</f>
        <v>18.942000000000004</v>
      </c>
      <c r="C5" s="9">
        <v>0.14000000000000001</v>
      </c>
    </row>
    <row r="6" spans="1:3" x14ac:dyDescent="0.25">
      <c r="A6" s="17" t="s">
        <v>42</v>
      </c>
      <c r="B6" s="29">
        <f t="shared" si="0"/>
        <v>59.532000000000004</v>
      </c>
      <c r="C6" s="9">
        <v>0.44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E41E-5B2A-49FF-9E6F-9ED0EABDE668}">
  <sheetPr>
    <tabColor rgb="FF00B0F0"/>
  </sheetPr>
  <dimension ref="A1:AJ13"/>
  <sheetViews>
    <sheetView zoomScale="70" zoomScaleNormal="70" workbookViewId="0">
      <selection activeCell="AD30" sqref="AD30"/>
    </sheetView>
  </sheetViews>
  <sheetFormatPr baseColWidth="10" defaultRowHeight="15" x14ac:dyDescent="0.25"/>
  <cols>
    <col min="1" max="21" width="13" customWidth="1"/>
    <col min="25" max="27" width="13" customWidth="1"/>
  </cols>
  <sheetData>
    <row r="1" spans="1:36" ht="150" x14ac:dyDescent="0.25">
      <c r="A1" s="28" t="s">
        <v>67</v>
      </c>
      <c r="B1" s="86" t="s">
        <v>82</v>
      </c>
      <c r="C1" s="130" t="s">
        <v>62</v>
      </c>
      <c r="D1" s="28" t="s">
        <v>66</v>
      </c>
      <c r="E1" s="86" t="s">
        <v>81</v>
      </c>
      <c r="F1" s="132" t="s">
        <v>62</v>
      </c>
      <c r="G1" s="68" t="s">
        <v>87</v>
      </c>
      <c r="H1" s="86" t="s">
        <v>86</v>
      </c>
      <c r="I1" s="124" t="s">
        <v>62</v>
      </c>
      <c r="J1" s="68" t="s">
        <v>87</v>
      </c>
      <c r="K1" s="86" t="s">
        <v>86</v>
      </c>
      <c r="L1" s="165" t="s">
        <v>62</v>
      </c>
      <c r="M1" s="68" t="s">
        <v>61</v>
      </c>
      <c r="N1" s="86" t="s">
        <v>80</v>
      </c>
      <c r="O1" s="132" t="s">
        <v>63</v>
      </c>
      <c r="P1" s="68" t="s">
        <v>59</v>
      </c>
      <c r="Q1" s="86" t="s">
        <v>83</v>
      </c>
      <c r="R1" s="131" t="s">
        <v>64</v>
      </c>
      <c r="S1" s="68" t="s">
        <v>69</v>
      </c>
      <c r="T1" s="26" t="s">
        <v>84</v>
      </c>
      <c r="U1" s="130" t="s">
        <v>68</v>
      </c>
      <c r="V1" s="150" t="str">
        <f>'Consumo gas natural'!G1</f>
        <v>Superficie GN + RE + I+E [m2]</v>
      </c>
      <c r="W1" s="151" t="s">
        <v>60</v>
      </c>
      <c r="X1" s="152" t="s">
        <v>79</v>
      </c>
      <c r="Y1" s="164" t="str">
        <f>'Consumo gas natural'!H1</f>
        <v>Superficie GN + I+E [m2]</v>
      </c>
      <c r="Z1" s="151" t="s">
        <v>60</v>
      </c>
      <c r="AA1" s="152" t="s">
        <v>79</v>
      </c>
      <c r="AB1" s="142" t="s">
        <v>57</v>
      </c>
      <c r="AC1" s="143" t="s">
        <v>60</v>
      </c>
      <c r="AD1" s="144" t="s">
        <v>79</v>
      </c>
      <c r="AE1" s="159" t="str">
        <f>'Consumo gas natural'!O1</f>
        <v>Superficie solo I+E [m2]</v>
      </c>
      <c r="AF1" s="143" t="s">
        <v>60</v>
      </c>
      <c r="AG1" s="144" t="s">
        <v>79</v>
      </c>
      <c r="AH1" s="158" t="s">
        <v>85</v>
      </c>
      <c r="AI1" s="26" t="s">
        <v>65</v>
      </c>
      <c r="AJ1" s="162" t="s">
        <v>70</v>
      </c>
    </row>
    <row r="2" spans="1:36" ht="15" customHeight="1" x14ac:dyDescent="0.25">
      <c r="A2" s="33">
        <v>0.148879680404953</v>
      </c>
      <c r="B2" s="87">
        <f t="shared" ref="B2:B8" si="0">A2*AD2</f>
        <v>0</v>
      </c>
      <c r="C2" s="70" t="e">
        <f t="shared" ref="C2:C8" si="1">B2/AB2</f>
        <v>#DIV/0!</v>
      </c>
      <c r="D2" s="33">
        <f t="shared" ref="D2:D8" si="2">A2+S2/2</f>
        <v>0.51060581623284806</v>
      </c>
      <c r="E2" s="87">
        <f t="shared" ref="E2:E8" si="3">X2*D2</f>
        <v>11.876114025498079</v>
      </c>
      <c r="F2" s="70">
        <f t="shared" ref="F2:F8" si="4">E2/V2</f>
        <v>4.3592468021722902E-3</v>
      </c>
      <c r="G2" s="133">
        <v>1</v>
      </c>
      <c r="H2" s="87">
        <f>G2*AA2</f>
        <v>0</v>
      </c>
      <c r="I2" s="70" t="e">
        <f>H2/Y2</f>
        <v>#DIV/0!</v>
      </c>
      <c r="J2" s="133">
        <v>1</v>
      </c>
      <c r="K2" s="87">
        <f>J2*AG2</f>
        <v>0</v>
      </c>
      <c r="L2" s="70" t="e">
        <f>K2/AE2</f>
        <v>#DIV/0!</v>
      </c>
      <c r="M2" s="94">
        <f t="shared" ref="M2:M8" si="5">P2+S2/2</f>
        <v>0.48939418376715216</v>
      </c>
      <c r="N2" s="87">
        <f t="shared" ref="N2:N8" si="6">M2*X2</f>
        <v>11.382755434935758</v>
      </c>
      <c r="O2" s="70">
        <f t="shared" ref="O2:O8" si="7">N2/V2</f>
        <v>4.1781545818032773E-3</v>
      </c>
      <c r="P2" s="94">
        <v>0.1276680479392571</v>
      </c>
      <c r="Q2" s="87">
        <f t="shared" ref="Q2:Q8" si="8">P2*AD2</f>
        <v>0</v>
      </c>
      <c r="R2" s="70" t="e">
        <f t="shared" ref="R2:R8" si="9">Q2/AB2</f>
        <v>#DIV/0!</v>
      </c>
      <c r="S2" s="94">
        <v>0.72345227165579018</v>
      </c>
      <c r="T2" s="5">
        <f t="shared" ref="T2:T8" si="10">S2*AD2</f>
        <v>0</v>
      </c>
      <c r="U2" s="70" t="e">
        <f t="shared" ref="U2:U8" si="11">T2/AB2</f>
        <v>#DIV/0!</v>
      </c>
      <c r="V2" s="153">
        <f>'Consumo gas natural'!G2</f>
        <v>2724.35</v>
      </c>
      <c r="W2" s="112">
        <f>V2*'Valores teóricos'!F2</f>
        <v>49.149396871952739</v>
      </c>
      <c r="X2" s="154">
        <f t="shared" ref="X2:X8" si="12">W2*AI$2</f>
        <v>23.258869460433832</v>
      </c>
      <c r="Y2" s="153">
        <f>'Consumo gas natural'!H2</f>
        <v>0</v>
      </c>
      <c r="Z2" s="112">
        <f>Y2*'Valores teóricos'!F2</f>
        <v>0</v>
      </c>
      <c r="AA2" s="154">
        <f>Z2*AI$2</f>
        <v>0</v>
      </c>
      <c r="AB2" s="145">
        <f>'Consumo gas natural'!K2</f>
        <v>0</v>
      </c>
      <c r="AC2" s="128">
        <f>AB2*'Valores teóricos'!F2</f>
        <v>0</v>
      </c>
      <c r="AD2" s="146">
        <f t="shared" ref="AD2:AD8" si="13">AC2*AI$2</f>
        <v>0</v>
      </c>
      <c r="AE2" s="160">
        <f>'Consumo gas natural'!O2</f>
        <v>0</v>
      </c>
      <c r="AF2" s="128">
        <f>AE2*'Valores teóricos'!F2</f>
        <v>0</v>
      </c>
      <c r="AG2" s="146">
        <f>AF2*AI$2</f>
        <v>0</v>
      </c>
      <c r="AH2" s="140">
        <f>W9+AC9+AF9+Z9</f>
        <v>214.01947002021333</v>
      </c>
      <c r="AI2" s="9">
        <f>'Valores reales'!B2/AH2</f>
        <v>0.4732279730925158</v>
      </c>
      <c r="AJ2" s="24">
        <f>X9+AD9+AG9+AA9</f>
        <v>101.27999999999999</v>
      </c>
    </row>
    <row r="3" spans="1:36" ht="15" customHeight="1" x14ac:dyDescent="0.25">
      <c r="A3" s="34">
        <v>0.2797994149083346</v>
      </c>
      <c r="B3" s="88">
        <f t="shared" si="0"/>
        <v>0</v>
      </c>
      <c r="C3" s="71" t="e">
        <f t="shared" si="1"/>
        <v>#DIV/0!</v>
      </c>
      <c r="D3" s="34">
        <f t="shared" si="2"/>
        <v>0.58588466357229241</v>
      </c>
      <c r="E3" s="88">
        <f t="shared" si="3"/>
        <v>6.6101471014445208</v>
      </c>
      <c r="F3" s="71">
        <f t="shared" si="4"/>
        <v>6.7037311888407374E-3</v>
      </c>
      <c r="G3" s="134">
        <v>1</v>
      </c>
      <c r="H3" s="88">
        <f t="shared" ref="H3:H8" si="14">G3*AA3</f>
        <v>0</v>
      </c>
      <c r="I3" s="71" t="e">
        <f t="shared" ref="I3:I8" si="15">H3/Y3</f>
        <v>#DIV/0!</v>
      </c>
      <c r="J3" s="134">
        <v>1</v>
      </c>
      <c r="K3" s="88">
        <f t="shared" ref="K3:K8" si="16">J3*AG3</f>
        <v>0</v>
      </c>
      <c r="L3" s="71" t="e">
        <f t="shared" ref="L3:L8" si="17">K3/AE3</f>
        <v>#DIV/0!</v>
      </c>
      <c r="M3" s="95">
        <f t="shared" si="5"/>
        <v>0.41411533642770759</v>
      </c>
      <c r="N3" s="88">
        <f t="shared" si="6"/>
        <v>4.6721879935564656</v>
      </c>
      <c r="O3" s="71">
        <f t="shared" si="7"/>
        <v>4.7383351522823271E-3</v>
      </c>
      <c r="P3" s="95">
        <v>0.10803008776374981</v>
      </c>
      <c r="Q3" s="88">
        <f t="shared" si="8"/>
        <v>0</v>
      </c>
      <c r="R3" s="71" t="e">
        <f t="shared" si="9"/>
        <v>#DIV/0!</v>
      </c>
      <c r="S3" s="95">
        <v>0.61217049732791562</v>
      </c>
      <c r="T3" s="6">
        <f t="shared" si="10"/>
        <v>0</v>
      </c>
      <c r="U3" s="71" t="e">
        <f t="shared" si="11"/>
        <v>#DIV/0!</v>
      </c>
      <c r="V3" s="153">
        <f>'Consumo gas natural'!G3</f>
        <v>986.04</v>
      </c>
      <c r="W3" s="112">
        <f>V3*'Valores teóricos'!F3</f>
        <v>23.841226082371289</v>
      </c>
      <c r="X3" s="154">
        <f t="shared" si="12"/>
        <v>11.282335095000986</v>
      </c>
      <c r="Y3" s="153">
        <f>'Consumo gas natural'!H3</f>
        <v>0</v>
      </c>
      <c r="Z3" s="112">
        <f>Y3*'Valores teóricos'!F3</f>
        <v>0</v>
      </c>
      <c r="AA3" s="154">
        <f t="shared" ref="AA3:AA8" si="18">Z3*AI$2</f>
        <v>0</v>
      </c>
      <c r="AB3" s="145">
        <f>'Consumo gas natural'!K3</f>
        <v>0</v>
      </c>
      <c r="AC3" s="128">
        <f>AB3*'Valores teóricos'!F3</f>
        <v>0</v>
      </c>
      <c r="AD3" s="146">
        <f t="shared" si="13"/>
        <v>0</v>
      </c>
      <c r="AE3" s="160">
        <f>'Consumo gas natural'!O3</f>
        <v>0</v>
      </c>
      <c r="AF3" s="128">
        <f>AE3*'Valores teóricos'!F3</f>
        <v>0</v>
      </c>
      <c r="AG3" s="146">
        <f t="shared" ref="AG3:AG8" si="19">AF3*AI$2</f>
        <v>0</v>
      </c>
    </row>
    <row r="4" spans="1:36" ht="15" customHeight="1" x14ac:dyDescent="0.25">
      <c r="A4" s="35">
        <v>0.57313159101329669</v>
      </c>
      <c r="B4" s="89">
        <f t="shared" si="0"/>
        <v>0</v>
      </c>
      <c r="C4" s="72" t="e">
        <f t="shared" si="1"/>
        <v>#DIV/0!</v>
      </c>
      <c r="D4" s="35">
        <f t="shared" si="2"/>
        <v>0.75455066483264566</v>
      </c>
      <c r="E4" s="89">
        <f t="shared" si="3"/>
        <v>7.5514740795687869</v>
      </c>
      <c r="F4" s="72">
        <f t="shared" si="4"/>
        <v>1.4790281605987008E-2</v>
      </c>
      <c r="G4" s="135">
        <v>1</v>
      </c>
      <c r="H4" s="89">
        <f t="shared" si="14"/>
        <v>0</v>
      </c>
      <c r="I4" s="72" t="e">
        <f t="shared" si="15"/>
        <v>#DIV/0!</v>
      </c>
      <c r="J4" s="135">
        <v>1</v>
      </c>
      <c r="K4" s="89">
        <f t="shared" si="16"/>
        <v>13.480108145566714</v>
      </c>
      <c r="L4" s="72">
        <f t="shared" si="17"/>
        <v>1.9601442680151099E-2</v>
      </c>
      <c r="M4" s="96">
        <f t="shared" si="5"/>
        <v>0.24544933516735445</v>
      </c>
      <c r="N4" s="89">
        <f t="shared" si="6"/>
        <v>2.4564345096359617</v>
      </c>
      <c r="O4" s="72">
        <f t="shared" si="7"/>
        <v>4.8111610741640937E-3</v>
      </c>
      <c r="P4" s="96">
        <v>6.4030261348005504E-2</v>
      </c>
      <c r="Q4" s="89">
        <f t="shared" si="8"/>
        <v>0</v>
      </c>
      <c r="R4" s="72" t="e">
        <f t="shared" si="9"/>
        <v>#DIV/0!</v>
      </c>
      <c r="S4" s="96">
        <v>0.36283814763869787</v>
      </c>
      <c r="T4" s="21">
        <f t="shared" si="10"/>
        <v>0</v>
      </c>
      <c r="U4" s="72" t="e">
        <f t="shared" si="11"/>
        <v>#DIV/0!</v>
      </c>
      <c r="V4" s="153">
        <f>'Consumo gas natural'!G4</f>
        <v>510.57000000000005</v>
      </c>
      <c r="W4" s="112">
        <f>V4*'Valores teóricos'!F4</f>
        <v>21.148176266512053</v>
      </c>
      <c r="X4" s="154">
        <f t="shared" si="12"/>
        <v>10.007908589204748</v>
      </c>
      <c r="Y4" s="153">
        <f>'Consumo gas natural'!H4</f>
        <v>0</v>
      </c>
      <c r="Z4" s="112">
        <f>Y4*'Valores teóricos'!F4</f>
        <v>0</v>
      </c>
      <c r="AA4" s="154">
        <f t="shared" si="18"/>
        <v>0</v>
      </c>
      <c r="AB4" s="145">
        <f>'Consumo gas natural'!K4</f>
        <v>0</v>
      </c>
      <c r="AC4" s="128">
        <f>AB4*'Valores teóricos'!F4</f>
        <v>0</v>
      </c>
      <c r="AD4" s="146">
        <f t="shared" si="13"/>
        <v>0</v>
      </c>
      <c r="AE4" s="160">
        <f>'Consumo gas natural'!O4</f>
        <v>687.71</v>
      </c>
      <c r="AF4" s="128">
        <f>AE4*'Valores teóricos'!F4</f>
        <v>28.485442349223426</v>
      </c>
      <c r="AG4" s="146">
        <f t="shared" si="19"/>
        <v>13.480108145566714</v>
      </c>
    </row>
    <row r="5" spans="1:36" ht="15" customHeight="1" x14ac:dyDescent="0.25">
      <c r="A5" s="36">
        <v>0.22342193028423332</v>
      </c>
      <c r="B5" s="90">
        <f t="shared" si="0"/>
        <v>0</v>
      </c>
      <c r="C5" s="73" t="e">
        <f t="shared" si="1"/>
        <v>#DIV/0!</v>
      </c>
      <c r="D5" s="36">
        <f t="shared" si="2"/>
        <v>0.55346760991343413</v>
      </c>
      <c r="E5" s="90">
        <f t="shared" si="3"/>
        <v>2.1654074577398541</v>
      </c>
      <c r="F5" s="73">
        <f t="shared" si="4"/>
        <v>2.4423174051339401E-3</v>
      </c>
      <c r="G5" s="136">
        <v>1</v>
      </c>
      <c r="H5" s="90">
        <f t="shared" si="14"/>
        <v>0</v>
      </c>
      <c r="I5" s="73" t="e">
        <f t="shared" si="15"/>
        <v>#DIV/0!</v>
      </c>
      <c r="J5" s="136">
        <v>1</v>
      </c>
      <c r="K5" s="90">
        <f t="shared" si="16"/>
        <v>2.5713569315613434</v>
      </c>
      <c r="L5" s="73">
        <f t="shared" si="17"/>
        <v>4.4127557988730987E-3</v>
      </c>
      <c r="M5" s="97">
        <f t="shared" si="5"/>
        <v>0.44653239008656587</v>
      </c>
      <c r="N5" s="90">
        <f t="shared" si="6"/>
        <v>1.747030088657012</v>
      </c>
      <c r="O5" s="73">
        <f t="shared" si="7"/>
        <v>1.9704383937391577E-3</v>
      </c>
      <c r="P5" s="97">
        <v>0.116486710457365</v>
      </c>
      <c r="Q5" s="90">
        <f t="shared" si="8"/>
        <v>0</v>
      </c>
      <c r="R5" s="73" t="e">
        <f t="shared" si="9"/>
        <v>#DIV/0!</v>
      </c>
      <c r="S5" s="97">
        <v>0.66009135925840168</v>
      </c>
      <c r="T5" s="2">
        <f t="shared" si="10"/>
        <v>0</v>
      </c>
      <c r="U5" s="73" t="e">
        <f t="shared" si="11"/>
        <v>#DIV/0!</v>
      </c>
      <c r="V5" s="153">
        <f>'Consumo gas natural'!G5</f>
        <v>886.62</v>
      </c>
      <c r="W5" s="112">
        <f>V5*'Valores teóricos'!F5</f>
        <v>8.2675534179210217</v>
      </c>
      <c r="X5" s="154">
        <f t="shared" si="12"/>
        <v>3.9124375463968661</v>
      </c>
      <c r="Y5" s="153">
        <f>'Consumo gas natural'!H5</f>
        <v>0</v>
      </c>
      <c r="Z5" s="112">
        <f>Y5*'Valores teóricos'!F5</f>
        <v>0</v>
      </c>
      <c r="AA5" s="154">
        <f t="shared" si="18"/>
        <v>0</v>
      </c>
      <c r="AB5" s="145">
        <f>'Consumo gas natural'!K5</f>
        <v>0</v>
      </c>
      <c r="AC5" s="128">
        <f>AB5*'Valores teóricos'!F5</f>
        <v>0</v>
      </c>
      <c r="AD5" s="146">
        <f t="shared" si="13"/>
        <v>0</v>
      </c>
      <c r="AE5" s="160">
        <f>'Consumo gas natural'!O5</f>
        <v>582.71</v>
      </c>
      <c r="AF5" s="128">
        <f>AE5*'Valores teóricos'!F5</f>
        <v>5.4336537097705433</v>
      </c>
      <c r="AG5" s="146">
        <f t="shared" si="19"/>
        <v>2.5713569315613434</v>
      </c>
    </row>
    <row r="6" spans="1:36" ht="15" customHeight="1" x14ac:dyDescent="0.25">
      <c r="A6" s="37">
        <v>0.585724101420381</v>
      </c>
      <c r="B6" s="91">
        <f t="shared" si="0"/>
        <v>0</v>
      </c>
      <c r="C6" s="74" t="e">
        <f t="shared" si="1"/>
        <v>#DIV/0!</v>
      </c>
      <c r="D6" s="37">
        <f t="shared" si="2"/>
        <v>0.76179135831671907</v>
      </c>
      <c r="E6" s="91">
        <f t="shared" si="3"/>
        <v>3.7205202871776089</v>
      </c>
      <c r="F6" s="74">
        <f t="shared" si="4"/>
        <v>5.1413966712420666E-3</v>
      </c>
      <c r="G6" s="137">
        <v>1</v>
      </c>
      <c r="H6" s="91">
        <f t="shared" si="14"/>
        <v>0</v>
      </c>
      <c r="I6" s="74" t="e">
        <f t="shared" si="15"/>
        <v>#DIV/0!</v>
      </c>
      <c r="J6" s="137">
        <v>1</v>
      </c>
      <c r="K6" s="91">
        <f t="shared" si="16"/>
        <v>11.32490163637517</v>
      </c>
      <c r="L6" s="74">
        <f t="shared" si="17"/>
        <v>6.7490876801263242E-3</v>
      </c>
      <c r="M6" s="98">
        <f t="shared" si="5"/>
        <v>0.23820864168328093</v>
      </c>
      <c r="N6" s="91">
        <f t="shared" si="6"/>
        <v>1.1633895216690038</v>
      </c>
      <c r="O6" s="74">
        <f t="shared" si="7"/>
        <v>1.6076910088842571E-3</v>
      </c>
      <c r="P6" s="98">
        <v>6.2141384786942852E-2</v>
      </c>
      <c r="Q6" s="91">
        <f t="shared" si="8"/>
        <v>0</v>
      </c>
      <c r="R6" s="74" t="e">
        <f t="shared" si="9"/>
        <v>#DIV/0!</v>
      </c>
      <c r="S6" s="98">
        <v>0.35213451379267618</v>
      </c>
      <c r="T6" s="3">
        <f t="shared" si="10"/>
        <v>0</v>
      </c>
      <c r="U6" s="74" t="e">
        <f t="shared" si="11"/>
        <v>#DIV/0!</v>
      </c>
      <c r="V6" s="153">
        <f>'Consumo gas natural'!G6</f>
        <v>723.64</v>
      </c>
      <c r="W6" s="112">
        <f>V6*'Valores teóricos'!F6</f>
        <v>10.320416557226238</v>
      </c>
      <c r="X6" s="154">
        <f t="shared" si="12"/>
        <v>4.8839098088466129</v>
      </c>
      <c r="Y6" s="153">
        <f>'Consumo gas natural'!H6</f>
        <v>0</v>
      </c>
      <c r="Z6" s="112">
        <f>Y6*'Valores teóricos'!F6</f>
        <v>0</v>
      </c>
      <c r="AA6" s="154">
        <f t="shared" si="18"/>
        <v>0</v>
      </c>
      <c r="AB6" s="145">
        <f>'Consumo gas natural'!K6</f>
        <v>0</v>
      </c>
      <c r="AC6" s="128">
        <f>AB6*'Valores teóricos'!F6</f>
        <v>0</v>
      </c>
      <c r="AD6" s="146">
        <f t="shared" si="13"/>
        <v>0</v>
      </c>
      <c r="AE6" s="160">
        <f>'Consumo gas natural'!O6</f>
        <v>1677.99</v>
      </c>
      <c r="AF6" s="128">
        <f>AE6*'Valores teóricos'!F6</f>
        <v>23.931175417141198</v>
      </c>
      <c r="AG6" s="146">
        <f t="shared" si="19"/>
        <v>11.32490163637517</v>
      </c>
    </row>
    <row r="7" spans="1:36" ht="15" customHeight="1" x14ac:dyDescent="0.25">
      <c r="A7" s="38">
        <v>3.8428332440942056E-2</v>
      </c>
      <c r="B7" s="92">
        <f t="shared" si="0"/>
        <v>0</v>
      </c>
      <c r="C7" s="75" t="e">
        <f t="shared" si="1"/>
        <v>#DIV/0!</v>
      </c>
      <c r="D7" s="38">
        <f t="shared" si="2"/>
        <v>0.44709629115354171</v>
      </c>
      <c r="E7" s="92">
        <f t="shared" si="3"/>
        <v>7.2295547241352081</v>
      </c>
      <c r="F7" s="75">
        <f t="shared" si="4"/>
        <v>4.379292318584492E-3</v>
      </c>
      <c r="G7" s="138">
        <v>1</v>
      </c>
      <c r="H7" s="92">
        <f t="shared" si="14"/>
        <v>0</v>
      </c>
      <c r="I7" s="75" t="e">
        <f t="shared" si="15"/>
        <v>#DIV/0!</v>
      </c>
      <c r="J7" s="138">
        <v>1</v>
      </c>
      <c r="K7" s="92">
        <f t="shared" si="16"/>
        <v>0</v>
      </c>
      <c r="L7" s="75" t="e">
        <f t="shared" si="17"/>
        <v>#DIV/0!</v>
      </c>
      <c r="M7" s="99">
        <f t="shared" si="5"/>
        <v>0.55290370884645834</v>
      </c>
      <c r="N7" s="92">
        <f t="shared" si="6"/>
        <v>8.9404624895670555</v>
      </c>
      <c r="O7" s="75">
        <f t="shared" si="7"/>
        <v>5.415672223137811E-3</v>
      </c>
      <c r="P7" s="99">
        <v>0.1442357501338587</v>
      </c>
      <c r="Q7" s="92">
        <f t="shared" si="8"/>
        <v>0</v>
      </c>
      <c r="R7" s="75" t="e">
        <f t="shared" si="9"/>
        <v>#DIV/0!</v>
      </c>
      <c r="S7" s="99">
        <v>0.81733591742519929</v>
      </c>
      <c r="T7" s="4">
        <f t="shared" si="10"/>
        <v>0</v>
      </c>
      <c r="U7" s="75" t="e">
        <f t="shared" si="11"/>
        <v>#DIV/0!</v>
      </c>
      <c r="V7" s="153">
        <f>'Consumo gas natural'!G7</f>
        <v>1650.85</v>
      </c>
      <c r="W7" s="112">
        <f>V7*'Valores teóricos'!F7</f>
        <v>34.169614082684483</v>
      </c>
      <c r="X7" s="154">
        <f t="shared" si="12"/>
        <v>16.170017213702263</v>
      </c>
      <c r="Y7" s="153">
        <f>'Consumo gas natural'!H7</f>
        <v>0</v>
      </c>
      <c r="Z7" s="112">
        <f>Y7*'Valores teóricos'!F7</f>
        <v>0</v>
      </c>
      <c r="AA7" s="154">
        <f t="shared" si="18"/>
        <v>0</v>
      </c>
      <c r="AB7" s="145">
        <f>'Consumo gas natural'!K7</f>
        <v>0</v>
      </c>
      <c r="AC7" s="128">
        <f>AB7*'Valores teóricos'!F7</f>
        <v>0</v>
      </c>
      <c r="AD7" s="146">
        <f t="shared" si="13"/>
        <v>0</v>
      </c>
      <c r="AE7" s="160">
        <f>'Consumo gas natural'!O7</f>
        <v>0</v>
      </c>
      <c r="AF7" s="128">
        <f>AE7*'Valores teóricos'!F7</f>
        <v>0</v>
      </c>
      <c r="AG7" s="146">
        <f t="shared" si="19"/>
        <v>0</v>
      </c>
    </row>
    <row r="8" spans="1:36" x14ac:dyDescent="0.25">
      <c r="A8" s="39">
        <v>4.6858983745790013E-2</v>
      </c>
      <c r="B8" s="93">
        <f t="shared" si="0"/>
        <v>0</v>
      </c>
      <c r="C8" s="76" t="e">
        <f t="shared" si="1"/>
        <v>#DIV/0!</v>
      </c>
      <c r="D8" s="39">
        <f t="shared" si="2"/>
        <v>0.45194391565382924</v>
      </c>
      <c r="E8" s="93">
        <f t="shared" si="3"/>
        <v>1.748991153313489</v>
      </c>
      <c r="F8" s="76">
        <f t="shared" si="4"/>
        <v>3.1969568496627351E-3</v>
      </c>
      <c r="G8" s="139">
        <v>1</v>
      </c>
      <c r="H8" s="93">
        <f t="shared" si="14"/>
        <v>0</v>
      </c>
      <c r="I8" s="76" t="e">
        <f t="shared" si="15"/>
        <v>#DIV/0!</v>
      </c>
      <c r="J8" s="139">
        <v>1</v>
      </c>
      <c r="K8" s="93">
        <f t="shared" si="16"/>
        <v>0.51822593621480828</v>
      </c>
      <c r="L8" s="76">
        <f t="shared" si="17"/>
        <v>7.0737911031232359E-3</v>
      </c>
      <c r="M8" s="100">
        <f t="shared" si="5"/>
        <v>0.5480560843461707</v>
      </c>
      <c r="N8" s="93">
        <f t="shared" si="6"/>
        <v>2.1209384833831701</v>
      </c>
      <c r="O8" s="76">
        <f t="shared" si="7"/>
        <v>3.8768342534605E-3</v>
      </c>
      <c r="P8" s="100">
        <v>0.14297115243813149</v>
      </c>
      <c r="Q8" s="93">
        <f t="shared" si="8"/>
        <v>0</v>
      </c>
      <c r="R8" s="76" t="e">
        <f t="shared" si="9"/>
        <v>#DIV/0!</v>
      </c>
      <c r="S8" s="100">
        <v>0.81016986381607847</v>
      </c>
      <c r="T8" s="7">
        <f t="shared" si="10"/>
        <v>0</v>
      </c>
      <c r="U8" s="76" t="e">
        <f t="shared" si="11"/>
        <v>#DIV/0!</v>
      </c>
      <c r="V8" s="153">
        <f>'Consumo gas natural'!G8</f>
        <v>547.07999999999993</v>
      </c>
      <c r="W8" s="112">
        <f>V8*'Valores teóricos'!F8</f>
        <v>8.1777279804634251</v>
      </c>
      <c r="X8" s="154">
        <f t="shared" si="12"/>
        <v>3.8699296366966593</v>
      </c>
      <c r="Y8" s="153">
        <f>'Consumo gas natural'!H8</f>
        <v>0</v>
      </c>
      <c r="Z8" s="112">
        <f>Y8*'Valores teóricos'!F8</f>
        <v>0</v>
      </c>
      <c r="AA8" s="154">
        <f t="shared" si="18"/>
        <v>0</v>
      </c>
      <c r="AB8" s="145">
        <f>'Consumo gas natural'!K8</f>
        <v>0</v>
      </c>
      <c r="AC8" s="128">
        <f>AB8*'Valores teóricos'!F8</f>
        <v>0</v>
      </c>
      <c r="AD8" s="146">
        <f t="shared" si="13"/>
        <v>0</v>
      </c>
      <c r="AE8" s="160">
        <f>'Consumo gas natural'!O8</f>
        <v>73.260000000000005</v>
      </c>
      <c r="AF8" s="128">
        <f>AE8*'Valores teóricos'!F8</f>
        <v>1.0950872849469011</v>
      </c>
      <c r="AG8" s="146">
        <f t="shared" si="19"/>
        <v>0.51822593621480828</v>
      </c>
    </row>
    <row r="9" spans="1:36" ht="15.75" thickBot="1" x14ac:dyDescent="0.3">
      <c r="A9" s="8"/>
      <c r="B9" s="67"/>
      <c r="C9" s="77"/>
      <c r="D9" s="8"/>
      <c r="E9" s="67"/>
      <c r="F9" s="77"/>
      <c r="G9" s="101"/>
      <c r="H9" s="67"/>
      <c r="I9" s="77"/>
      <c r="J9" s="101"/>
      <c r="K9" s="67"/>
      <c r="L9" s="77"/>
      <c r="M9" s="101"/>
      <c r="N9" s="67"/>
      <c r="O9" s="77"/>
      <c r="P9" s="101"/>
      <c r="Q9" s="8"/>
      <c r="R9" s="77"/>
      <c r="S9" s="101"/>
      <c r="T9" s="8">
        <f>SUM(T2:T8)</f>
        <v>0</v>
      </c>
      <c r="U9" s="77"/>
      <c r="V9" s="155"/>
      <c r="W9" s="156">
        <f>SUM(W2:W8)</f>
        <v>155.07411125913126</v>
      </c>
      <c r="X9" s="157">
        <f>SUM(X2:X8)</f>
        <v>73.385407350281952</v>
      </c>
      <c r="Y9" s="156"/>
      <c r="Z9" s="166">
        <f>SUM(Z2:Z8)</f>
        <v>0</v>
      </c>
      <c r="AA9" s="167">
        <f>SUM(AA2:AA8)</f>
        <v>0</v>
      </c>
      <c r="AB9" s="147"/>
      <c r="AC9" s="148">
        <f>SUM(AC2:AC8)</f>
        <v>0</v>
      </c>
      <c r="AD9" s="149">
        <f>SUM(AD2:AD8)</f>
        <v>0</v>
      </c>
      <c r="AE9" s="147"/>
      <c r="AF9" s="148">
        <f>SUM(AF2:AF8)</f>
        <v>58.945358761082069</v>
      </c>
      <c r="AG9" s="161">
        <f>SUM(AG2:AG8)</f>
        <v>27.894592649718035</v>
      </c>
    </row>
    <row r="10" spans="1:36" x14ac:dyDescent="0.25">
      <c r="U10" s="129"/>
      <c r="Y10" s="129"/>
      <c r="Z10" s="129"/>
      <c r="AA10" s="129"/>
    </row>
    <row r="11" spans="1:36" x14ac:dyDescent="0.25">
      <c r="U11" s="129"/>
      <c r="Y11" s="129"/>
      <c r="Z11" s="129"/>
      <c r="AA11" s="129"/>
    </row>
    <row r="12" spans="1:36" x14ac:dyDescent="0.25">
      <c r="U12" s="129"/>
      <c r="Y12" s="129"/>
      <c r="Z12" s="129"/>
      <c r="AA12" s="129"/>
    </row>
    <row r="13" spans="1:36" x14ac:dyDescent="0.25">
      <c r="U13" s="129"/>
      <c r="Y13" s="129"/>
      <c r="Z13" s="129"/>
      <c r="AA13" s="129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Instructivo</vt:lpstr>
      <vt:lpstr>Edificio apoyo</vt:lpstr>
      <vt:lpstr>Edificio basamento</vt:lpstr>
      <vt:lpstr>Edificio subsuelo</vt:lpstr>
      <vt:lpstr>Edificio placa</vt:lpstr>
      <vt:lpstr>HIGA "San Roque"</vt:lpstr>
      <vt:lpstr>Valores teóricos</vt:lpstr>
      <vt:lpstr>Valores reales</vt:lpstr>
      <vt:lpstr>Consumo eléctrico</vt:lpstr>
      <vt:lpstr>Consumo gas natural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Santiago Fondoso</cp:lastModifiedBy>
  <dcterms:created xsi:type="dcterms:W3CDTF">2020-09-10T11:39:44Z</dcterms:created>
  <dcterms:modified xsi:type="dcterms:W3CDTF">2024-11-23T23:42:52Z</dcterms:modified>
</cp:coreProperties>
</file>